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06" yWindow="30" windowWidth="19080" windowHeight="9765" tabRatio="896" activeTab="11"/>
  </bookViews>
  <sheets>
    <sheet name="Set Up" sheetId="1" r:id="rId1"/>
    <sheet name="Income" sheetId="2" r:id="rId2"/>
    <sheet name="Purchases" sheetId="3" r:id="rId3"/>
    <sheet name="Bank" sheetId="4" r:id="rId4"/>
    <sheet name="Loans" sheetId="5" r:id="rId5"/>
    <sheet name="P&amp;L_Forecast" sheetId="6" r:id="rId6"/>
    <sheet name="Vat Account" sheetId="7" r:id="rId7"/>
    <sheet name="P&amp;L_Account" sheetId="8" r:id="rId8"/>
    <sheet name="Cap Allowance" sheetId="9" r:id="rId9"/>
    <sheet name="Corp Tax Calcs" sheetId="10" r:id="rId10"/>
    <sheet name="BAL_Sheet" sheetId="11" r:id="rId11"/>
    <sheet name="Capital Assets" sheetId="12" r:id="rId12"/>
  </sheets>
  <definedNames/>
  <calcPr fullCalcOnLoad="1"/>
</workbook>
</file>

<file path=xl/sharedStrings.xml><?xml version="1.0" encoding="utf-8"?>
<sst xmlns="http://schemas.openxmlformats.org/spreadsheetml/2006/main" count="490" uniqueCount="428">
  <si>
    <t>VAT does not include export vat free sales tax</t>
  </si>
  <si>
    <t xml:space="preserve">cross checks = the sum of each years dep'd values less dep'd disposals </t>
  </si>
  <si>
    <t>Tangable Assets (Plant &amp; Machinary) Net Book Value</t>
  </si>
  <si>
    <t>DLA Interest</t>
  </si>
  <si>
    <t>Capital Vat Refunds</t>
  </si>
  <si>
    <t>This text is the very last entry, macro will add interest to sheets.</t>
  </si>
  <si>
    <t>Debtors</t>
  </si>
  <si>
    <t>Bank Balance</t>
  </si>
  <si>
    <t>NetBookValue</t>
  </si>
  <si>
    <t>Corp Tax Due</t>
  </si>
  <si>
    <t>HMRC Vat owing</t>
  </si>
  <si>
    <t>Last years Corp taxation</t>
  </si>
  <si>
    <t>NBV=NBV B/F+ Adds - Deps - Disposals</t>
  </si>
  <si>
    <t>Enter 0.0 vat for zero vat items.</t>
  </si>
  <si>
    <t>Deduct zero vat amount from F133 &amp; F135 to correct zero vat errors</t>
  </si>
  <si>
    <t>Next years corp tax</t>
  </si>
  <si>
    <t>151 days @ 20%</t>
  </si>
  <si>
    <t>214 days @ 19%</t>
  </si>
  <si>
    <t>Directors loan to company inc Cash on Tap</t>
  </si>
  <si>
    <t xml:space="preserve">Tangible assets at cost(C/F) - accumulated Depreciation(C/F) = Net Book Value(C/F). </t>
  </si>
  <si>
    <t>Capital Vat Refunds are offset only against vat payments due in the vat account. Refunds are not a cash input from a trading sale &amp; not recorded as an expense input.</t>
  </si>
  <si>
    <t>Interest is paid on the DLA loan by the director each month @ 5% annual rate. Posted as an bank expense in purchases. This is decarable income but an interest allowance is now given</t>
  </si>
  <si>
    <t xml:space="preserve">Directors Loan account </t>
  </si>
  <si>
    <t>Equity</t>
  </si>
  <si>
    <t>Liabs</t>
  </si>
  <si>
    <t>Assets</t>
  </si>
  <si>
    <t>20% Vat on sales</t>
  </si>
  <si>
    <t>Actual Corp tax</t>
  </si>
  <si>
    <t>Estimated Corp Tax Due on Divs at Q2 rate</t>
  </si>
  <si>
    <t>Vat owed</t>
  </si>
  <si>
    <t>WDV Brought Forward</t>
  </si>
  <si>
    <t>WDV Carried Forward</t>
  </si>
  <si>
    <t>Rates</t>
  </si>
  <si>
    <t>Additions</t>
  </si>
  <si>
    <t>By Year</t>
  </si>
  <si>
    <t>Interest is posted to purchases Bank Charges.</t>
  </si>
  <si>
    <t>At year end change 0% interest to 5% to add</t>
  </si>
  <si>
    <t>interest by running Bank Macro.</t>
  </si>
  <si>
    <t>Turnover at cost</t>
  </si>
  <si>
    <t>Tumi Admin Services</t>
  </si>
  <si>
    <t>Tumi Services</t>
  </si>
  <si>
    <t>Tangible assets at cost(Previous year B/F)</t>
  </si>
  <si>
    <t>Tangible assets at cost( This year C/F)</t>
  </si>
  <si>
    <t>Owners issued share value</t>
  </si>
  <si>
    <t>Last year Profit B/F less share capital</t>
  </si>
  <si>
    <t>Equity = Assets - Liabilities</t>
  </si>
  <si>
    <t>Monthly Profit less Divs &amp; div tax</t>
  </si>
  <si>
    <t xml:space="preserve">                                                                Current Year is </t>
  </si>
  <si>
    <t>Depreciation rates</t>
  </si>
  <si>
    <t>Year</t>
  </si>
  <si>
    <t>Date</t>
  </si>
  <si>
    <t>Corp Tax Rate 151 days Nov-April</t>
  </si>
  <si>
    <t>Corp Tax Rate 214 days April-Nov</t>
  </si>
  <si>
    <t>Annual Summary of P &amp; L</t>
  </si>
  <si>
    <t>Turnover</t>
  </si>
  <si>
    <t>Accumulated Depreciation (Previous year B/F)</t>
  </si>
  <si>
    <t>cross check (Purchases Sum of Rows ex vat)</t>
  </si>
  <si>
    <t>Subcontract Hire</t>
  </si>
  <si>
    <t>Telephone Comms</t>
  </si>
  <si>
    <t>Stationery Post</t>
  </si>
  <si>
    <t>Trade Debtors</t>
  </si>
  <si>
    <t>Fuel / Veh/ Mileage</t>
  </si>
  <si>
    <t>Travel + Accom</t>
  </si>
  <si>
    <t>Prof Subs</t>
  </si>
  <si>
    <t>Research</t>
  </si>
  <si>
    <t>June</t>
  </si>
  <si>
    <t>July</t>
  </si>
  <si>
    <t>Aug</t>
  </si>
  <si>
    <t>Charge for year at listed dep rate of NBV</t>
  </si>
  <si>
    <t>If bank stats tally with Bank sheet then error is due to DLA inputs from cop/amex designators or incorrect values read off receipts</t>
  </si>
  <si>
    <t>Fixed Assets (Plant&amp;Machinary)</t>
  </si>
  <si>
    <t>WDA=Write down allowance=18%(from April 2012)</t>
  </si>
  <si>
    <t>Divs</t>
  </si>
  <si>
    <t>WDA Claimed(18%) 214 days</t>
  </si>
  <si>
    <t xml:space="preserve"> This YearsProfit/Loss</t>
  </si>
  <si>
    <t>Note: Tax may be based on split year rates.</t>
  </si>
  <si>
    <t>October</t>
  </si>
  <si>
    <t>Telephone&amp;Broad Band</t>
  </si>
  <si>
    <t>Insurance</t>
  </si>
  <si>
    <t>Equipment(non Capital)</t>
  </si>
  <si>
    <t>Accomodation&amp;Travel</t>
  </si>
  <si>
    <t>Motor Expenses</t>
  </si>
  <si>
    <t>Trade Debtors at year end</t>
  </si>
  <si>
    <t>Nic &amp; Corp Tax to pay</t>
  </si>
  <si>
    <t>Corporation Tax Due &amp; NIC</t>
  </si>
  <si>
    <t>Vat owed C/F</t>
  </si>
  <si>
    <t>Stock</t>
  </si>
  <si>
    <t>Cash at Bank</t>
  </si>
  <si>
    <t>Current Liablities</t>
  </si>
  <si>
    <t>ITV Before VAT</t>
  </si>
  <si>
    <t>WDA set by HMRC annually</t>
  </si>
  <si>
    <t>Depreciations reducing balance</t>
  </si>
  <si>
    <t>Notes</t>
  </si>
  <si>
    <t>Adjusted Profit for Corp Tax purpose</t>
  </si>
  <si>
    <t>AC36</t>
  </si>
  <si>
    <t>Orange blob values are needed for HMRC CT600 filing</t>
  </si>
  <si>
    <t>1) Compare purchase records using bank debits tally with Bank stats. These reduce profits accordingly.</t>
  </si>
  <si>
    <t>Purchases recorded as Cop/Amex is from money borrowed by the company which eventualy have to be paid  back. DLA account therefore increases. Test this is correct.</t>
  </si>
  <si>
    <t>2) Compare Sales records using Bank sheet talley with Bank Stats.</t>
  </si>
  <si>
    <t>How to test errors ?</t>
  </si>
  <si>
    <t>Profits this year after Corp Tax</t>
  </si>
  <si>
    <t xml:space="preserve">Share cap = </t>
  </si>
  <si>
    <t xml:space="preserve">Cash Introduced </t>
  </si>
  <si>
    <t>Profit &amp; Loss Account</t>
  </si>
  <si>
    <t xml:space="preserve">Share Capital </t>
  </si>
  <si>
    <t>Closing Balance (Shareholders funds)</t>
  </si>
  <si>
    <t>PURCHASE DETAILS</t>
  </si>
  <si>
    <t>Multiplier to obtain VAT from Vat inclusive number</t>
  </si>
  <si>
    <t>Variables</t>
  </si>
  <si>
    <t>Sales (Inc Vat)</t>
  </si>
  <si>
    <t>Adverts</t>
  </si>
  <si>
    <t>September Month end Totals</t>
  </si>
  <si>
    <t>October Month end Totals</t>
  </si>
  <si>
    <t>Annual Totals to Date</t>
  </si>
  <si>
    <t>Accumulated Depreciation (This year C/F)</t>
  </si>
  <si>
    <t>no stock</t>
  </si>
  <si>
    <t>Pre paid Debtors</t>
  </si>
  <si>
    <t>Net Book Value (This year C/F)</t>
  </si>
  <si>
    <t>Capital Allowance Computations</t>
  </si>
  <si>
    <t>Directors Loan Account</t>
  </si>
  <si>
    <t>Net Current liabilities</t>
  </si>
  <si>
    <t>Equipment Expensed</t>
  </si>
  <si>
    <t>Equipment Hire</t>
  </si>
  <si>
    <t>Equipment Repair</t>
  </si>
  <si>
    <t>Test balance: is unafected(profit Up = Bank Up + Debtors</t>
  </si>
  <si>
    <t>3) Capital purchases don't alter Bal sheet but depreciation does.</t>
  </si>
  <si>
    <t>Test balance is unaffected  (profits down = Bank Down by same amount</t>
  </si>
  <si>
    <t>February Month end Totals</t>
  </si>
  <si>
    <t>March Month end Totals</t>
  </si>
  <si>
    <t>April Month end Totals</t>
  </si>
  <si>
    <t>May Month end Totals</t>
  </si>
  <si>
    <t>End Date</t>
  </si>
  <si>
    <t>June Month end Totals</t>
  </si>
  <si>
    <t>July Month end Totals</t>
  </si>
  <si>
    <t>August Month end Totals</t>
  </si>
  <si>
    <t>Sept</t>
  </si>
  <si>
    <t>Oct</t>
  </si>
  <si>
    <t>Year Total</t>
  </si>
  <si>
    <t>Other</t>
  </si>
  <si>
    <t>Sales</t>
  </si>
  <si>
    <t>Running Balance</t>
  </si>
  <si>
    <t xml:space="preserve">Costs(Adverts) </t>
  </si>
  <si>
    <t>VAT Rate</t>
  </si>
  <si>
    <t>VAT Flat Rate</t>
  </si>
  <si>
    <t>Add Vat Multiplier</t>
  </si>
  <si>
    <t>Profit on ordinary activities before taxation</t>
  </si>
  <si>
    <t>Tax on profit on ordinary activities</t>
  </si>
  <si>
    <t>Year Totals</t>
  </si>
  <si>
    <t>Stationary/Post</t>
  </si>
  <si>
    <t xml:space="preserve">Monthly Gross Profit </t>
  </si>
  <si>
    <t>Pre tax profit adjusted</t>
  </si>
  <si>
    <t>Profit for the financial year after tax</t>
  </si>
  <si>
    <t>Less 20% Std rate Vat</t>
  </si>
  <si>
    <t xml:space="preserve">Check: Inserting extra blank lines into purchases will need to have the column sum range modified to total all the column. </t>
  </si>
  <si>
    <t>Total Sales</t>
  </si>
  <si>
    <t>Corporation Tax Calculations</t>
  </si>
  <si>
    <t>Gross Profit for corp tax</t>
  </si>
  <si>
    <t>Equip repairs</t>
  </si>
  <si>
    <t>Accountancy</t>
  </si>
  <si>
    <t>Total Sales (Less VAT)</t>
  </si>
  <si>
    <t>Prof Subscripts</t>
  </si>
  <si>
    <t>Courier/Office Help</t>
  </si>
  <si>
    <t>Sales/Purch Book</t>
  </si>
  <si>
    <t>Net Assets less Liabilites</t>
  </si>
  <si>
    <t>Drawings</t>
  </si>
  <si>
    <t>Net Profit/loss for year after tax</t>
  </si>
  <si>
    <t>Net Book Value (Previous year B/F)</t>
  </si>
  <si>
    <t>** Any interest received is pre taxed so it reduces the taxable amount.</t>
  </si>
  <si>
    <t xml:space="preserve"> Notes</t>
  </si>
  <si>
    <t xml:space="preserve">Total Admin Expense </t>
  </si>
  <si>
    <t>December Month end Totals</t>
  </si>
  <si>
    <t>Drawings (8060 PTLimit@ 670/mo)</t>
  </si>
  <si>
    <t>January Month end Totals</t>
  </si>
  <si>
    <t>DATE</t>
  </si>
  <si>
    <t>INVOICE DETAILS</t>
  </si>
  <si>
    <t>Job Type</t>
  </si>
  <si>
    <t>Invoice Number</t>
  </si>
  <si>
    <t>VAT @ 20%</t>
  </si>
  <si>
    <t>Nov</t>
  </si>
  <si>
    <t>Dec</t>
  </si>
  <si>
    <t>Jan</t>
  </si>
  <si>
    <t>Feb</t>
  </si>
  <si>
    <t>Mar</t>
  </si>
  <si>
    <t>April</t>
  </si>
  <si>
    <t>May</t>
  </si>
  <si>
    <t>WDV=Written down value</t>
  </si>
  <si>
    <t xml:space="preserve">FYA Additions(50%) </t>
  </si>
  <si>
    <t>EIA=Energy Investment Allowance(100%)</t>
  </si>
  <si>
    <t>AIA Claimed(100%)</t>
  </si>
  <si>
    <t>Current Value( WDV carried fwd)</t>
  </si>
  <si>
    <t>Notes:</t>
  </si>
  <si>
    <t>Equipment (Capital inc vat)</t>
  </si>
  <si>
    <t>Employers NI</t>
  </si>
  <si>
    <t>Creditors falling due within 1 Year</t>
  </si>
  <si>
    <t>FINANCED BY:</t>
  </si>
  <si>
    <t xml:space="preserve">  CAPITAL ACCOUNT</t>
  </si>
  <si>
    <t>Equipment Capital</t>
  </si>
  <si>
    <t>Net Book Value</t>
  </si>
  <si>
    <t>Current Assets</t>
  </si>
  <si>
    <t>Capital Allowances are set by HMRC each year</t>
  </si>
  <si>
    <t>Cost of Sales(SubContract)</t>
  </si>
  <si>
    <t>Bank Charges</t>
  </si>
  <si>
    <t>WDA Claimed(18%) 151 days</t>
  </si>
  <si>
    <t>WDA (In CT600 as Mach &amp; Plant)</t>
  </si>
  <si>
    <t>Less interest Rxd**</t>
  </si>
  <si>
    <t>Less Capital Allowances claimed***</t>
  </si>
  <si>
    <t>*** Capital Allowance is claimed on depreciated Assets &amp; new purchases which reduces the taxable profit.</t>
  </si>
  <si>
    <t>Dir Loan Repay</t>
  </si>
  <si>
    <t>Balance Sheet error notes</t>
  </si>
  <si>
    <t>Check: Total Company assets, is Net Book Value &amp; Capital Assets properly recorded? Invoiced Trade Debtors listed as as assets? Cash in bank statements tallies with bank sheet record?</t>
  </si>
  <si>
    <t>Check: All sales invoiced properly recorded? Any Corporation from last year tax still unpaid? Last quarter VAT recorded as owing? All expense purchases paid for &amp; recorded?</t>
  </si>
  <si>
    <t>Disposals losses/Write offs</t>
  </si>
  <si>
    <t>Check: Profit &amp; Loss account correct including depreciations. This years corporation tax &amp; nic calculated ok? Directors loan account correct ? No amex card expenses still unpaid?</t>
  </si>
  <si>
    <t>Note: Small errors of balance may be corrected by adjusting the Directors Loan Account as an ending corrective entry. Large errors should be traced by checking all inputs.</t>
  </si>
  <si>
    <t>Gross Amount inc vat</t>
  </si>
  <si>
    <t>Payments</t>
  </si>
  <si>
    <t>Code</t>
  </si>
  <si>
    <t>Credits</t>
  </si>
  <si>
    <t>Description</t>
  </si>
  <si>
    <t>Balance</t>
  </si>
  <si>
    <t>November Month end Totals</t>
  </si>
  <si>
    <t>Invoice Date Paid</t>
  </si>
  <si>
    <t>Code how paid</t>
  </si>
  <si>
    <t xml:space="preserve">Previous year Trade debters </t>
  </si>
  <si>
    <t xml:space="preserve"> -vat-dla-div-corp</t>
  </si>
  <si>
    <t>AIA allowances unused cannot be carried forward to the following year. Unused AIA allowance is sacrificed(F14).</t>
  </si>
  <si>
    <t>Previous Year Bank Brought Forward</t>
  </si>
  <si>
    <t>VAT to HMRC</t>
  </si>
  <si>
    <t>Corp Tax to HMRC</t>
  </si>
  <si>
    <t>Interest at 0%</t>
  </si>
  <si>
    <t>Line B132 must not be altered</t>
  </si>
  <si>
    <t>Sales Vat @ 20%</t>
  </si>
  <si>
    <t>From last years Bal sheet</t>
  </si>
  <si>
    <t>FYA=First year allowances was 50% now 100% for small companies</t>
  </si>
  <si>
    <t>AIA=Annual Investment Allowance, max £50K small company</t>
  </si>
  <si>
    <t>Net Current Assets</t>
  </si>
  <si>
    <t xml:space="preserve">Profit on HMRC filing before tax includes allowances </t>
  </si>
  <si>
    <t>End Dates</t>
  </si>
  <si>
    <t>Flat rate VAT refunds on capital purchases over £2000 are fully refunded. Fixed asset additions show values without VAT included when refunded.</t>
  </si>
  <si>
    <t>Depreciation asset charge is included as an expense because capital purchases tax relief is paid to HMRC over the life time of the Capital equipment.</t>
  </si>
  <si>
    <t/>
  </si>
  <si>
    <t>Quarterly Sales before VAT</t>
  </si>
  <si>
    <t xml:space="preserve">Vat Owed B/F) </t>
  </si>
  <si>
    <t>AIA Spend FYA(inc flat vat)</t>
  </si>
  <si>
    <t>PAYMENT METHOD</t>
  </si>
  <si>
    <t>AMOUNT</t>
  </si>
  <si>
    <t>Payments to Director</t>
  </si>
  <si>
    <t>Cash from Director</t>
  </si>
  <si>
    <t>Amex from Director</t>
  </si>
  <si>
    <t>Running DLA</t>
  </si>
  <si>
    <t>Paid out to HMRC</t>
  </si>
  <si>
    <r>
      <t xml:space="preserve">Fixed assets capital equip purchased, </t>
    </r>
    <r>
      <rPr>
        <b/>
        <sz val="10"/>
        <color indexed="12"/>
        <rFont val="Verdana"/>
        <family val="2"/>
      </rPr>
      <t>Values By Year</t>
    </r>
    <r>
      <rPr>
        <b/>
        <sz val="10"/>
        <rFont val="Verdana"/>
        <family val="0"/>
      </rPr>
      <t>.</t>
    </r>
  </si>
  <si>
    <t>Vat Paid to HMRC (3month delay)</t>
  </si>
  <si>
    <t>Sales Inc 20% Vat</t>
  </si>
  <si>
    <t>Gross Operating Profit/Loss</t>
  </si>
  <si>
    <t>WDV Less disposals</t>
  </si>
  <si>
    <t>Codes</t>
  </si>
  <si>
    <t>sto = standing order</t>
  </si>
  <si>
    <t>dla = directors loan account</t>
  </si>
  <si>
    <t>amex = directors credit account</t>
  </si>
  <si>
    <t>cop = cash out of pocket</t>
  </si>
  <si>
    <t>Input Rules: Monthly inputs must not leave a gap anywhere other than the last for that month</t>
  </si>
  <si>
    <t>Leave at least one gap line after the last input is entered at month end</t>
  </si>
  <si>
    <t>Divdends Distributed</t>
  </si>
  <si>
    <t>Less Dividends Paid</t>
  </si>
  <si>
    <t>Dividends Distributed</t>
  </si>
  <si>
    <t xml:space="preserve">Year 2015:  WDV (Brought fwd) </t>
  </si>
  <si>
    <t>Calc Purchase VAT</t>
  </si>
  <si>
    <t>Annual Turnover less vat</t>
  </si>
  <si>
    <t>Zero Rated Vat = Z</t>
  </si>
  <si>
    <t>Gross Sales inc vat</t>
  </si>
  <si>
    <t>Vat Difference to HMRC</t>
  </si>
  <si>
    <t>Bal Sheet=</t>
  </si>
  <si>
    <t>Freelance Sales</t>
  </si>
  <si>
    <t>VAT@20%</t>
  </si>
  <si>
    <t>Turnover at cost (less vat)</t>
  </si>
  <si>
    <t>SubContractExpense(less Vat)</t>
  </si>
  <si>
    <t>November Totals Excuding Vat</t>
  </si>
  <si>
    <t>December Totals Excluding Vat</t>
  </si>
  <si>
    <t>January Totals Excluding Vat</t>
  </si>
  <si>
    <t>February Totals Excluding Vat</t>
  </si>
  <si>
    <t>March Totals Excluding Vat</t>
  </si>
  <si>
    <t>April Totals Excuding Vat</t>
  </si>
  <si>
    <t>May Totals Excluding Vat</t>
  </si>
  <si>
    <t>June Totals Excluding Vat</t>
  </si>
  <si>
    <t>July Totals Excluding Vat</t>
  </si>
  <si>
    <t>August Totals Excluding Vat</t>
  </si>
  <si>
    <t>September Totals Excluding Vat</t>
  </si>
  <si>
    <t>October Totals Excluding Vat</t>
  </si>
  <si>
    <t>Total Divs,DLA,Dwgs &amp; Purch Excluding VAT)</t>
  </si>
  <si>
    <t>Admin Expenses(less Vat)</t>
  </si>
  <si>
    <t>Equipment (Capital less vat)</t>
  </si>
  <si>
    <t>Admin Expense Totals (Exc vat)</t>
  </si>
  <si>
    <t>Purchase sheet items listed by month ex vat</t>
  </si>
  <si>
    <t>Admin Expenses less Vat (Cap equip not included)</t>
  </si>
  <si>
    <t>Net sales</t>
  </si>
  <si>
    <t xml:space="preserve">Previous Bal Sheet DLA brought forward </t>
  </si>
  <si>
    <t>20% Vat charged last quarter</t>
  </si>
  <si>
    <t>PURCHASE DETAILS LESS VAT</t>
  </si>
  <si>
    <t>Std Vat Saved over Flat</t>
  </si>
  <si>
    <t>as the macro uses the text 'End Date'</t>
  </si>
  <si>
    <t>Correct errors due to zero vat invoices</t>
  </si>
  <si>
    <t>Current corp tax owed</t>
  </si>
  <si>
    <t>TOTALS inc VAT (Bank)</t>
  </si>
  <si>
    <t>Purchases</t>
  </si>
  <si>
    <t xml:space="preserve">Input values are at cost, Totals (Col W) include vat unless z is enterd in Col Z. Purch vat is shown in Col X when z is not present. </t>
  </si>
  <si>
    <t>Inputs to Columns P,Q,R,S,T,U,V are all vat z rated &amp; automaticaly enter a z in Col Z to prevent false vat being calculated.</t>
  </si>
  <si>
    <t>Codes dla,debit, sto are bank entries. Codes dla, amex,cop segrigate Loans entries. The Purchase sheet Macro creates the Bank facsimilie &amp; Loan values.</t>
  </si>
  <si>
    <t>The virtual bank has to match the normal bank statements for correct balance.</t>
  </si>
  <si>
    <t>Qtr Vat claimed Purchases</t>
  </si>
  <si>
    <t>Monthly vat claimed Purchases</t>
  </si>
  <si>
    <t>Quarterly Sales before vat</t>
  </si>
  <si>
    <t>Quarterly vat due</t>
  </si>
  <si>
    <t>Depreciation asset charge this year</t>
  </si>
  <si>
    <t>Last years retained profit=Equity less Called up shares(2)</t>
  </si>
  <si>
    <t>Monthly Depreciations</t>
  </si>
  <si>
    <r>
      <t xml:space="preserve">Add Depreciation charge,from P&amp;L </t>
    </r>
    <r>
      <rPr>
        <sz val="10"/>
        <color indexed="12"/>
        <rFont val="Arial"/>
        <family val="2"/>
      </rPr>
      <t>*</t>
    </r>
  </si>
  <si>
    <t xml:space="preserve">Annual Depreciations </t>
  </si>
  <si>
    <t>Pre AIA Start up Pool by Year:</t>
  </si>
  <si>
    <t>Tot Purch -tax -dla</t>
  </si>
  <si>
    <t>Items on which AIA was claimed &amp; then disposed of, have their disposal value offset against new capital purchases (E10). This refunds the portion of original AIA to HMRC.</t>
  </si>
  <si>
    <t>WDV Brouht Forward</t>
  </si>
  <si>
    <t>From last years Cap Allowance</t>
  </si>
  <si>
    <t>Incs depreciation</t>
  </si>
  <si>
    <t>Last year retained profit(2016/2017)</t>
  </si>
  <si>
    <t>Then reset to 0% for following year.</t>
  </si>
  <si>
    <t>CP186   Total allowance Claim</t>
  </si>
  <si>
    <t>Invoices outstanding,Co House accs won't accept -ve bank so numbers adjusted for correct current assets.</t>
  </si>
  <si>
    <t>Stats</t>
  </si>
  <si>
    <t>12000@.45/mile=£5400</t>
  </si>
  <si>
    <t>Annual DLA Interest</t>
  </si>
  <si>
    <t>DLA Error Corrections</t>
  </si>
  <si>
    <t>CP89</t>
  </si>
  <si>
    <t xml:space="preserve">CP79  </t>
  </si>
  <si>
    <t xml:space="preserve">CP88  </t>
  </si>
  <si>
    <t xml:space="preserve">AC12  </t>
  </si>
  <si>
    <t xml:space="preserve">AC14  </t>
  </si>
  <si>
    <t xml:space="preserve">AC16  </t>
  </si>
  <si>
    <t xml:space="preserve">CP46  </t>
  </si>
  <si>
    <t xml:space="preserve">CP51  </t>
  </si>
  <si>
    <t xml:space="preserve">AC20  </t>
  </si>
  <si>
    <t xml:space="preserve">AC26  </t>
  </si>
  <si>
    <t xml:space="preserve">AC34  </t>
  </si>
  <si>
    <t xml:space="preserve">AC69  </t>
  </si>
  <si>
    <t xml:space="preserve">AC32  </t>
  </si>
  <si>
    <t xml:space="preserve">AC38  </t>
  </si>
  <si>
    <t>Retain profit</t>
  </si>
  <si>
    <t xml:space="preserve">AC40  </t>
  </si>
  <si>
    <t xml:space="preserve">AC44 </t>
  </si>
  <si>
    <t xml:space="preserve">AC52 </t>
  </si>
  <si>
    <t xml:space="preserve">AC56 </t>
  </si>
  <si>
    <t xml:space="preserve">AC58 </t>
  </si>
  <si>
    <t xml:space="preserve">AC60 </t>
  </si>
  <si>
    <t xml:space="preserve">AC68 </t>
  </si>
  <si>
    <t xml:space="preserve">AC74 </t>
  </si>
  <si>
    <t xml:space="preserve">AC70  </t>
  </si>
  <si>
    <t xml:space="preserve">AC74  </t>
  </si>
  <si>
    <t xml:space="preserve">AC124E  </t>
  </si>
  <si>
    <t xml:space="preserve">AC125E  </t>
  </si>
  <si>
    <t xml:space="preserve">AC126E  </t>
  </si>
  <si>
    <t xml:space="preserve">AC127E  </t>
  </si>
  <si>
    <t xml:space="preserve">AC128E  </t>
  </si>
  <si>
    <t xml:space="preserve">AC129E  </t>
  </si>
  <si>
    <t xml:space="preserve">AC131E  </t>
  </si>
  <si>
    <t xml:space="preserve">AC133E  </t>
  </si>
  <si>
    <t xml:space="preserve">AC132E  </t>
  </si>
  <si>
    <t xml:space="preserve">CP60  </t>
  </si>
  <si>
    <t xml:space="preserve">CP115  </t>
  </si>
  <si>
    <t xml:space="preserve">CP118 </t>
  </si>
  <si>
    <t>If negative, no tax due</t>
  </si>
  <si>
    <t>AC?</t>
  </si>
  <si>
    <t>Std VAT Yr due</t>
  </si>
  <si>
    <t>Check: Capital account VAT refunds have been entered in P&amp;L Forecast as additional Income.</t>
  </si>
  <si>
    <t>Company assets have depreciated. This is reflected as an annual expense lowering the profits.</t>
  </si>
  <si>
    <t>Depreciated  Values by year (C/F)</t>
  </si>
  <si>
    <t>Mileage allowance after 10,000 miles (no vat claimed)</t>
  </si>
  <si>
    <t>Mileage allowance first 10,000 miles (no vat claimed)</t>
  </si>
  <si>
    <t>Check with HMRC</t>
  </si>
  <si>
    <t>Opening Balance(Less Share Cap)</t>
  </si>
  <si>
    <t>This years added Profit</t>
  </si>
  <si>
    <t>This years transferred profit to equity</t>
  </si>
  <si>
    <t>Asset pool disposals sale</t>
  </si>
  <si>
    <t>Net Claim</t>
  </si>
  <si>
    <t>****Losses can be carried back to use against previous years profits for a refund. AIA must be used in current year against profits.</t>
  </si>
  <si>
    <t>Depreciation</t>
  </si>
  <si>
    <t>Corporation Taxes to pay  ****</t>
  </si>
  <si>
    <t>Corp Tax paid to HMRC</t>
  </si>
  <si>
    <t>If you sell or dispose of something that you have used in your business and</t>
  </si>
  <si>
    <t>claimed capital allowances for, the sale proceeds (or the market value if you</t>
  </si>
  <si>
    <t>gave it away or stopped using it in the business), is deducted from the pool.</t>
  </si>
  <si>
    <t>Capital losses are only allowed to offset capital gains.</t>
  </si>
  <si>
    <t>T/O Less Cost of Sales</t>
  </si>
  <si>
    <t>Values by year</t>
  </si>
  <si>
    <t>Unpaid divs can be transferred to DLA after tax.</t>
  </si>
  <si>
    <t xml:space="preserve">Employers NIC on earnings </t>
  </si>
  <si>
    <t>less Cap, Divs, Dla, Tax</t>
  </si>
  <si>
    <t>less(Cap Divs Dla Tax)+(dep disp-sub) checksum</t>
  </si>
  <si>
    <t>Checksum</t>
  </si>
  <si>
    <t>WDV Plant&amp;Machinary</t>
  </si>
  <si>
    <t>Total Disposals this year</t>
  </si>
  <si>
    <t>Total Additions this year</t>
  </si>
  <si>
    <t>Disposal</t>
  </si>
  <si>
    <t>Profit from P&amp;L accounts(inc Disposals)</t>
  </si>
  <si>
    <t xml:space="preserve">P/L on Disposal (inc'd in P&amp;L) </t>
  </si>
  <si>
    <t>This is loss on disposal.</t>
  </si>
  <si>
    <t>so depreciation is added back in to the operating profit as a charge in corp tax calculations.</t>
  </si>
  <si>
    <t>* Depreciation is applied as an expense in the P&amp;L calcs. HMRC rules do not allow depreciation for tax relief purposes</t>
  </si>
  <si>
    <t>Bank Overdraft</t>
  </si>
  <si>
    <t>Bank if Negative</t>
  </si>
  <si>
    <t>Bank if Positive</t>
  </si>
  <si>
    <t>Accountancy etc</t>
  </si>
  <si>
    <t>If disposal scraps an item then no funds acrue from a sale. Capital losses are to be offset against capital gains.</t>
  </si>
  <si>
    <t>Depreciations are not offset aginst trade profits so are included as a charge to negate the P&amp;L loss.</t>
  </si>
  <si>
    <t>Loss on scapped disposal, not depreciation so not included as a charge.</t>
  </si>
  <si>
    <t>Pre AIA start up pool unrelieved</t>
  </si>
  <si>
    <t xml:space="preserve">BALANCE SHEET </t>
  </si>
  <si>
    <t>dd/mm/yyyy</t>
  </si>
  <si>
    <t>TRADING AS xxxxxxxxxxxx Ltd</t>
  </si>
  <si>
    <t>2018/9</t>
  </si>
  <si>
    <t>Year 2019/20 Capital Purchases</t>
  </si>
  <si>
    <t>Year 2018/19 Capital Purchases</t>
  </si>
  <si>
    <t>2018</t>
  </si>
  <si>
    <t>2018-2019</t>
  </si>
  <si>
    <t>debit = company bank debit</t>
  </si>
  <si>
    <t>Click 'Start' to update virtual bank Sheet</t>
  </si>
  <si>
    <t>Divs allowance 17/18 is £2000 each. Corp tax falls to 19% April 18 so 1% less vs income tax.</t>
  </si>
  <si>
    <t>Contract &amp; Freelance inc 20% vat</t>
  </si>
  <si>
    <t>Corporation Tax 2018-9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</si>
</sst>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 &quot;#,##0.00"/>
    <numFmt numFmtId="171" formatCode="m/d"/>
    <numFmt numFmtId="172" formatCode="&quot;£ &quot;#,##0.00;[Red]&quot;£ &quot;#,##0.00"/>
    <numFmt numFmtId="173" formatCode="d/m/yyyy"/>
    <numFmt numFmtId="174" formatCode="m/d/yy"/>
    <numFmt numFmtId="175" formatCode="_(&quot;£&quot;* #,##0_);_(&quot;£&quot;* \(#,##0\);_(&quot;£&quot;* &quot;-&quot;_);_(@_)"/>
    <numFmt numFmtId="176" formatCode="_(* #,##0_);_(* \(#,##0\);_(* &quot;-&quot;_);_(@_)"/>
    <numFmt numFmtId="177" formatCode="_(&quot;£&quot;* #,##0.00_);_(&quot;£&quot;* \(#,##0.00\);_(&quot;£&quot;* &quot;-&quot;??_);_(@_)"/>
    <numFmt numFmtId="178" formatCode="_(* #,##0.00_);_(* \(#,##0.00\);_(* &quot;-&quot;??_);_(@_)"/>
    <numFmt numFmtId="179" formatCode="0.0"/>
    <numFmt numFmtId="180" formatCode="mm/dd/yy"/>
    <numFmt numFmtId="181" formatCode="_-* #,##0.0_-;\-* #,##0.0_-;_-* &quot;-&quot;?_-;_-@_-"/>
    <numFmt numFmtId="182" formatCode="#,##0.0_ ;\-#,##0.0\ "/>
    <numFmt numFmtId="183" formatCode="#,##0.0;[Red]\-#,##0.0"/>
    <numFmt numFmtId="184" formatCode="0.0;[Red]0.0"/>
    <numFmt numFmtId="185" formatCode="&quot;$&quot;#,##0_);[Red]\(&quot;$&quot;#,##0\)"/>
    <numFmt numFmtId="186" formatCode="0.00_ ;[Red]\-0.00\ "/>
    <numFmt numFmtId="187" formatCode="0.0_ ;[Red]\-0.0\ "/>
    <numFmt numFmtId="188" formatCode="0;[Red]0"/>
    <numFmt numFmtId="189" formatCode="0_ ;\-0\ "/>
    <numFmt numFmtId="190" formatCode="0_ ;[Red]\-0\ "/>
    <numFmt numFmtId="191" formatCode="0.0000000000_ ;[Red]\-0.0000000000\ "/>
    <numFmt numFmtId="192" formatCode="#,##0.0_ ;[Red]\-#,##0.0\ "/>
    <numFmt numFmtId="193" formatCode="0.000_ ;[Red]\-0.000\ "/>
    <numFmt numFmtId="194" formatCode="&quot;£&quot;#,##0.00;[Red]&quot;£&quot;#,##0.00"/>
    <numFmt numFmtId="195" formatCode="0.0000_ ;[Red]\-0.0000\ "/>
    <numFmt numFmtId="196" formatCode="0.00;[Red]0.00"/>
    <numFmt numFmtId="197" formatCode="#,##0.0"/>
    <numFmt numFmtId="198" formatCode="d\-mmm\-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809]dd\ mmmm\ yyyy"/>
    <numFmt numFmtId="204" formatCode="#,##0.00_ ;[Red]\-#,##0.00\ "/>
    <numFmt numFmtId="205" formatCode="0.00_ ;\-0.00\ "/>
    <numFmt numFmtId="206" formatCode="dd/mm/yyyy;@"/>
    <numFmt numFmtId="207" formatCode="&quot;£&quot;#,##0.00"/>
    <numFmt numFmtId="208" formatCode="#,##0.00;[Red]#,##0.00"/>
  </numFmts>
  <fonts count="7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5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name val="MS Sans Serif"/>
      <family val="0"/>
    </font>
    <font>
      <b/>
      <sz val="11"/>
      <name val="Arial"/>
      <family val="2"/>
    </font>
    <font>
      <b/>
      <sz val="10"/>
      <color indexed="49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Arial"/>
      <family val="2"/>
    </font>
    <font>
      <sz val="8"/>
      <name val="Verdana"/>
      <family val="2"/>
    </font>
    <font>
      <sz val="10"/>
      <color indexed="10"/>
      <name val="Verdana"/>
      <family val="2"/>
    </font>
    <font>
      <b/>
      <sz val="8"/>
      <color indexed="16"/>
      <name val="Verdana"/>
      <family val="2"/>
    </font>
    <font>
      <sz val="10"/>
      <color indexed="16"/>
      <name val="Verdana"/>
      <family val="2"/>
    </font>
    <font>
      <b/>
      <sz val="8"/>
      <color indexed="10"/>
      <name val="Verdana"/>
      <family val="2"/>
    </font>
    <font>
      <sz val="10"/>
      <color indexed="55"/>
      <name val="Arial"/>
      <family val="0"/>
    </font>
    <font>
      <sz val="10"/>
      <color indexed="55"/>
      <name val="MS Sans Serif"/>
      <family val="0"/>
    </font>
    <font>
      <b/>
      <sz val="10"/>
      <color indexed="53"/>
      <name val="Arial"/>
      <family val="2"/>
    </font>
    <font>
      <b/>
      <sz val="10"/>
      <color indexed="4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48"/>
      <name val="Arial"/>
      <family val="2"/>
    </font>
    <font>
      <sz val="10"/>
      <color indexed="53"/>
      <name val="Arial"/>
      <family val="2"/>
    </font>
    <font>
      <sz val="10"/>
      <color indexed="8"/>
      <name val="Verdana"/>
      <family val="2"/>
    </font>
    <font>
      <sz val="10"/>
      <color indexed="48"/>
      <name val="Verdana"/>
      <family val="2"/>
    </font>
    <font>
      <sz val="10"/>
      <color indexed="57"/>
      <name val="Verdana"/>
      <family val="2"/>
    </font>
    <font>
      <sz val="10"/>
      <color indexed="61"/>
      <name val="Verdana"/>
      <family val="2"/>
    </font>
    <font>
      <b/>
      <sz val="10"/>
      <color indexed="61"/>
      <name val="Verdana"/>
      <family val="2"/>
    </font>
    <font>
      <b/>
      <sz val="10"/>
      <color indexed="12"/>
      <name val="MS Sans Serif"/>
      <family val="0"/>
    </font>
    <font>
      <b/>
      <sz val="10"/>
      <color indexed="16"/>
      <name val="Verdana"/>
      <family val="0"/>
    </font>
    <font>
      <b/>
      <sz val="10"/>
      <color indexed="8"/>
      <name val="Verdana"/>
      <family val="2"/>
    </font>
    <font>
      <sz val="10"/>
      <color indexed="8"/>
      <name val="Courier New"/>
      <family val="0"/>
    </font>
    <font>
      <b/>
      <sz val="11"/>
      <name val="Verdana"/>
      <family val="0"/>
    </font>
    <font>
      <b/>
      <sz val="10"/>
      <color indexed="48"/>
      <name val="Verdana"/>
      <family val="0"/>
    </font>
    <font>
      <sz val="10"/>
      <color indexed="11"/>
      <name val="Verdana"/>
      <family val="0"/>
    </font>
    <font>
      <sz val="12"/>
      <name val="Verdana"/>
      <family val="2"/>
    </font>
    <font>
      <b/>
      <sz val="12"/>
      <color indexed="10"/>
      <name val="Arial"/>
      <family val="2"/>
    </font>
    <font>
      <sz val="10"/>
      <name val="Arial Unicode MS"/>
      <family val="0"/>
    </font>
    <font>
      <b/>
      <sz val="10"/>
      <color indexed="14"/>
      <name val="Arial"/>
      <family val="2"/>
    </font>
    <font>
      <b/>
      <sz val="10"/>
      <color indexed="48"/>
      <name val="MS Sans Serif"/>
      <family val="2"/>
    </font>
    <font>
      <sz val="10"/>
      <color indexed="48"/>
      <name val="MS Sans Serif"/>
      <family val="0"/>
    </font>
    <font>
      <b/>
      <sz val="10"/>
      <color indexed="11"/>
      <name val="Arial"/>
      <family val="2"/>
    </font>
    <font>
      <sz val="10"/>
      <color indexed="12"/>
      <name val="Verdana"/>
      <family val="0"/>
    </font>
    <font>
      <sz val="10"/>
      <color indexed="21"/>
      <name val="Verdana"/>
      <family val="0"/>
    </font>
    <font>
      <sz val="10"/>
      <color indexed="46"/>
      <name val="Arial"/>
      <family val="0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Verdana"/>
      <family val="2"/>
    </font>
    <font>
      <b/>
      <sz val="10"/>
      <color indexed="20"/>
      <name val="Arial"/>
      <family val="2"/>
    </font>
    <font>
      <b/>
      <sz val="10"/>
      <color indexed="17"/>
      <name val="Verdana"/>
      <family val="2"/>
    </font>
    <font>
      <sz val="11"/>
      <name val="Verdana"/>
      <family val="2"/>
    </font>
    <font>
      <b/>
      <sz val="10"/>
      <color indexed="11"/>
      <name val="Verdana"/>
      <family val="2"/>
    </font>
    <font>
      <sz val="10"/>
      <color indexed="17"/>
      <name val="Arial"/>
      <family val="0"/>
    </font>
    <font>
      <b/>
      <sz val="10"/>
      <color indexed="61"/>
      <name val="MS Sans Serif"/>
      <family val="0"/>
    </font>
    <font>
      <sz val="10"/>
      <color indexed="40"/>
      <name val="Verdana"/>
      <family val="0"/>
    </font>
    <font>
      <sz val="10"/>
      <color indexed="53"/>
      <name val="Verdana"/>
      <family val="0"/>
    </font>
    <font>
      <sz val="10"/>
      <color indexed="14"/>
      <name val="Verdana"/>
      <family val="0"/>
    </font>
    <font>
      <b/>
      <sz val="10"/>
      <color indexed="14"/>
      <name val="Verdana"/>
      <family val="0"/>
    </font>
    <font>
      <b/>
      <sz val="10"/>
      <color indexed="5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21" applyFont="1">
      <alignment/>
      <protection/>
    </xf>
    <xf numFmtId="0" fontId="7" fillId="0" borderId="0" xfId="2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83" fontId="7" fillId="0" borderId="0" xfId="21" applyNumberFormat="1" applyFont="1">
      <alignment/>
      <protection/>
    </xf>
    <xf numFmtId="183" fontId="7" fillId="0" borderId="0" xfId="21" applyNumberFormat="1">
      <alignment/>
      <protection/>
    </xf>
    <xf numFmtId="183" fontId="10" fillId="0" borderId="2" xfId="21" applyNumberFormat="1" applyFont="1" applyBorder="1">
      <alignment/>
      <protection/>
    </xf>
    <xf numFmtId="0" fontId="7" fillId="0" borderId="2" xfId="21" applyBorder="1">
      <alignment/>
      <protection/>
    </xf>
    <xf numFmtId="183" fontId="7" fillId="0" borderId="2" xfId="21" applyNumberFormat="1" applyBorder="1">
      <alignment/>
      <protection/>
    </xf>
    <xf numFmtId="0" fontId="12" fillId="0" borderId="0" xfId="21" applyFont="1">
      <alignment/>
      <protection/>
    </xf>
    <xf numFmtId="183" fontId="14" fillId="0" borderId="0" xfId="21" applyNumberFormat="1" applyFont="1">
      <alignment/>
      <protection/>
    </xf>
    <xf numFmtId="0" fontId="7" fillId="0" borderId="0" xfId="21" applyBorder="1">
      <alignment/>
      <protection/>
    </xf>
    <xf numFmtId="183" fontId="11" fillId="0" borderId="2" xfId="21" applyNumberFormat="1" applyFont="1" applyBorder="1">
      <alignment/>
      <protection/>
    </xf>
    <xf numFmtId="1" fontId="7" fillId="0" borderId="0" xfId="21" applyNumberFormat="1">
      <alignment/>
      <protection/>
    </xf>
    <xf numFmtId="183" fontId="13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3" xfId="21" applyBorder="1">
      <alignment/>
      <protection/>
    </xf>
    <xf numFmtId="183" fontId="7" fillId="0" borderId="3" xfId="21" applyNumberFormat="1" applyBorder="1">
      <alignment/>
      <protection/>
    </xf>
    <xf numFmtId="2" fontId="7" fillId="0" borderId="0" xfId="21" applyNumberFormat="1">
      <alignment/>
      <protection/>
    </xf>
    <xf numFmtId="0" fontId="8" fillId="0" borderId="0" xfId="24">
      <alignment/>
      <protection/>
    </xf>
    <xf numFmtId="0" fontId="17" fillId="0" borderId="0" xfId="22" applyFont="1">
      <alignment/>
      <protection/>
    </xf>
    <xf numFmtId="0" fontId="8" fillId="0" borderId="0" xfId="23">
      <alignment/>
      <protection/>
    </xf>
    <xf numFmtId="0" fontId="17" fillId="0" borderId="0" xfId="23" applyFont="1">
      <alignment/>
      <protection/>
    </xf>
    <xf numFmtId="0" fontId="18" fillId="0" borderId="0" xfId="23" applyFont="1">
      <alignment/>
      <protection/>
    </xf>
    <xf numFmtId="0" fontId="8" fillId="0" borderId="0" xfId="23" applyFont="1">
      <alignment/>
      <protection/>
    </xf>
    <xf numFmtId="2" fontId="8" fillId="0" borderId="0" xfId="23" applyNumberFormat="1">
      <alignment/>
      <protection/>
    </xf>
    <xf numFmtId="2" fontId="8" fillId="0" borderId="0" xfId="23" applyNumberFormat="1" applyBorder="1">
      <alignment/>
      <protection/>
    </xf>
    <xf numFmtId="2" fontId="7" fillId="0" borderId="0" xfId="23" applyNumberFormat="1" applyFont="1">
      <alignment/>
      <protection/>
    </xf>
    <xf numFmtId="2" fontId="7" fillId="0" borderId="0" xfId="21" applyNumberFormat="1" applyFont="1">
      <alignment/>
      <protection/>
    </xf>
    <xf numFmtId="0" fontId="7" fillId="0" borderId="0" xfId="23" applyFont="1">
      <alignment/>
      <protection/>
    </xf>
    <xf numFmtId="0" fontId="20" fillId="0" borderId="0" xfId="23" applyFont="1">
      <alignment/>
      <protection/>
    </xf>
    <xf numFmtId="2" fontId="8" fillId="0" borderId="0" xfId="23" applyNumberFormat="1" applyFont="1">
      <alignment/>
      <protection/>
    </xf>
    <xf numFmtId="0" fontId="8" fillId="0" borderId="0" xfId="22" applyFont="1">
      <alignment/>
      <protection/>
    </xf>
    <xf numFmtId="0" fontId="23" fillId="0" borderId="0" xfId="21" applyFont="1">
      <alignment/>
      <protection/>
    </xf>
    <xf numFmtId="184" fontId="7" fillId="0" borderId="0" xfId="21" applyNumberFormat="1">
      <alignment/>
      <protection/>
    </xf>
    <xf numFmtId="0" fontId="7" fillId="0" borderId="0" xfId="22" applyFont="1">
      <alignment/>
      <protection/>
    </xf>
    <xf numFmtId="187" fontId="7" fillId="0" borderId="0" xfId="21" applyNumberFormat="1">
      <alignment/>
      <protection/>
    </xf>
    <xf numFmtId="187" fontId="7" fillId="0" borderId="0" xfId="22" applyNumberFormat="1" applyFont="1" applyBorder="1">
      <alignment/>
      <protection/>
    </xf>
    <xf numFmtId="187" fontId="7" fillId="0" borderId="0" xfId="21" applyNumberFormat="1" applyFont="1">
      <alignment/>
      <protection/>
    </xf>
    <xf numFmtId="187" fontId="7" fillId="0" borderId="0" xfId="22" applyNumberFormat="1" applyFont="1">
      <alignment/>
      <protection/>
    </xf>
    <xf numFmtId="187" fontId="10" fillId="0" borderId="2" xfId="21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0" fontId="8" fillId="0" borderId="0" xfId="22">
      <alignment/>
      <protection/>
    </xf>
    <xf numFmtId="187" fontId="8" fillId="0" borderId="0" xfId="22" applyNumberFormat="1">
      <alignment/>
      <protection/>
    </xf>
    <xf numFmtId="0" fontId="8" fillId="0" borderId="0" xfId="25">
      <alignment/>
      <protection/>
    </xf>
    <xf numFmtId="179" fontId="7" fillId="0" borderId="0" xfId="25" applyNumberFormat="1" applyFont="1">
      <alignment/>
      <protection/>
    </xf>
    <xf numFmtId="172" fontId="24" fillId="0" borderId="2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0" fontId="7" fillId="0" borderId="0" xfId="21" applyFont="1">
      <alignment/>
      <protection/>
    </xf>
    <xf numFmtId="183" fontId="22" fillId="0" borderId="2" xfId="21" applyNumberFormat="1" applyFont="1" applyFill="1" applyBorder="1">
      <alignment/>
      <protection/>
    </xf>
    <xf numFmtId="49" fontId="7" fillId="0" borderId="1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49" fontId="27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183" fontId="7" fillId="0" borderId="0" xfId="21" applyNumberFormat="1" applyFont="1">
      <alignment/>
      <protection/>
    </xf>
    <xf numFmtId="186" fontId="28" fillId="0" borderId="0" xfId="0" applyNumberFormat="1" applyFont="1" applyAlignment="1">
      <alignment/>
    </xf>
    <xf numFmtId="172" fontId="28" fillId="0" borderId="0" xfId="0" applyNumberFormat="1" applyFont="1" applyAlignment="1">
      <alignment/>
    </xf>
    <xf numFmtId="183" fontId="21" fillId="0" borderId="0" xfId="21" applyNumberFormat="1" applyFont="1">
      <alignment/>
      <protection/>
    </xf>
    <xf numFmtId="0" fontId="32" fillId="0" borderId="0" xfId="21" applyFont="1">
      <alignment/>
      <protection/>
    </xf>
    <xf numFmtId="0" fontId="33" fillId="0" borderId="0" xfId="23" applyFont="1">
      <alignment/>
      <protection/>
    </xf>
    <xf numFmtId="187" fontId="32" fillId="0" borderId="0" xfId="21" applyNumberFormat="1" applyFont="1">
      <alignment/>
      <protection/>
    </xf>
    <xf numFmtId="187" fontId="11" fillId="0" borderId="0" xfId="23" applyNumberFormat="1" applyFont="1" applyBorder="1">
      <alignment/>
      <protection/>
    </xf>
    <xf numFmtId="187" fontId="7" fillId="0" borderId="2" xfId="21" applyNumberFormat="1" applyBorder="1">
      <alignment/>
      <protection/>
    </xf>
    <xf numFmtId="187" fontId="34" fillId="0" borderId="2" xfId="21" applyNumberFormat="1" applyFont="1" applyBorder="1">
      <alignment/>
      <protection/>
    </xf>
    <xf numFmtId="187" fontId="8" fillId="0" borderId="0" xfId="23" applyNumberFormat="1">
      <alignment/>
      <protection/>
    </xf>
    <xf numFmtId="187" fontId="26" fillId="0" borderId="0" xfId="21" applyNumberFormat="1" applyFont="1" applyBorder="1">
      <alignment/>
      <protection/>
    </xf>
    <xf numFmtId="187" fontId="7" fillId="0" borderId="0" xfId="23" applyNumberFormat="1" applyFont="1">
      <alignment/>
      <protection/>
    </xf>
    <xf numFmtId="187" fontId="10" fillId="0" borderId="2" xfId="23" applyNumberFormat="1" applyFont="1" applyBorder="1">
      <alignment/>
      <protection/>
    </xf>
    <xf numFmtId="187" fontId="10" fillId="0" borderId="0" xfId="22" applyNumberFormat="1" applyFont="1">
      <alignment/>
      <protection/>
    </xf>
    <xf numFmtId="187" fontId="7" fillId="0" borderId="4" xfId="21" applyNumberFormat="1" applyFont="1" applyBorder="1">
      <alignment/>
      <protection/>
    </xf>
    <xf numFmtId="187" fontId="7" fillId="0" borderId="4" xfId="22" applyNumberFormat="1" applyFont="1" applyBorder="1">
      <alignment/>
      <protection/>
    </xf>
    <xf numFmtId="187" fontId="11" fillId="0" borderId="0" xfId="22" applyNumberFormat="1" applyFont="1" applyBorder="1">
      <alignment/>
      <protection/>
    </xf>
    <xf numFmtId="187" fontId="10" fillId="0" borderId="2" xfId="22" applyNumberFormat="1" applyFont="1" applyBorder="1">
      <alignment/>
      <protection/>
    </xf>
    <xf numFmtId="0" fontId="18" fillId="0" borderId="0" xfId="21" applyFont="1">
      <alignment/>
      <protection/>
    </xf>
    <xf numFmtId="0" fontId="36" fillId="0" borderId="0" xfId="21" applyFont="1">
      <alignment/>
      <protection/>
    </xf>
    <xf numFmtId="0" fontId="36" fillId="0" borderId="0" xfId="22" applyFont="1">
      <alignment/>
      <protection/>
    </xf>
    <xf numFmtId="0" fontId="7" fillId="0" borderId="0" xfId="21" applyFont="1" applyBorder="1">
      <alignment/>
      <protection/>
    </xf>
    <xf numFmtId="187" fontId="8" fillId="0" borderId="0" xfId="23" applyNumberFormat="1" applyFont="1">
      <alignment/>
      <protection/>
    </xf>
    <xf numFmtId="187" fontId="7" fillId="0" borderId="0" xfId="21" applyNumberFormat="1" applyFont="1">
      <alignment/>
      <protection/>
    </xf>
    <xf numFmtId="187" fontId="37" fillId="0" borderId="0" xfId="23" applyNumberFormat="1" applyFont="1">
      <alignment/>
      <protection/>
    </xf>
    <xf numFmtId="1" fontId="38" fillId="0" borderId="2" xfId="22" applyNumberFormat="1" applyFont="1" applyBorder="1">
      <alignment/>
      <protection/>
    </xf>
    <xf numFmtId="179" fontId="7" fillId="0" borderId="0" xfId="23" applyNumberFormat="1" applyFont="1">
      <alignment/>
      <protection/>
    </xf>
    <xf numFmtId="187" fontId="40" fillId="0" borderId="0" xfId="22" applyNumberFormat="1" applyFont="1">
      <alignment/>
      <protection/>
    </xf>
    <xf numFmtId="0" fontId="40" fillId="0" borderId="0" xfId="21" applyFont="1">
      <alignment/>
      <protection/>
    </xf>
    <xf numFmtId="187" fontId="15" fillId="0" borderId="0" xfId="21" applyNumberFormat="1" applyFont="1" applyBorder="1">
      <alignment/>
      <protection/>
    </xf>
    <xf numFmtId="187" fontId="13" fillId="0" borderId="2" xfId="23" applyNumberFormat="1" applyFont="1" applyBorder="1">
      <alignment/>
      <protection/>
    </xf>
    <xf numFmtId="187" fontId="37" fillId="0" borderId="0" xfId="22" applyNumberFormat="1" applyFont="1">
      <alignment/>
      <protection/>
    </xf>
    <xf numFmtId="187" fontId="22" fillId="0" borderId="2" xfId="22" applyNumberFormat="1" applyFont="1" applyBorder="1">
      <alignment/>
      <protection/>
    </xf>
    <xf numFmtId="187" fontId="10" fillId="0" borderId="0" xfId="21" applyNumberFormat="1" applyFont="1">
      <alignment/>
      <protection/>
    </xf>
    <xf numFmtId="0" fontId="7" fillId="0" borderId="0" xfId="24" applyFont="1">
      <alignment/>
      <protection/>
    </xf>
    <xf numFmtId="0" fontId="10" fillId="0" borderId="0" xfId="24" applyFont="1">
      <alignment/>
      <protection/>
    </xf>
    <xf numFmtId="186" fontId="0" fillId="0" borderId="0" xfId="0" applyNumberFormat="1" applyAlignment="1">
      <alignment/>
    </xf>
    <xf numFmtId="186" fontId="7" fillId="0" borderId="0" xfId="24" applyNumberFormat="1" applyFont="1">
      <alignment/>
      <protection/>
    </xf>
    <xf numFmtId="186" fontId="10" fillId="0" borderId="0" xfId="24" applyNumberFormat="1" applyFont="1">
      <alignment/>
      <protection/>
    </xf>
    <xf numFmtId="172" fontId="1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5" xfId="0" applyNumberFormat="1" applyBorder="1" applyAlignment="1">
      <alignment/>
    </xf>
    <xf numFmtId="49" fontId="24" fillId="0" borderId="0" xfId="0" applyNumberFormat="1" applyFont="1" applyAlignment="1">
      <alignment horizontal="center" vertical="center"/>
    </xf>
    <xf numFmtId="172" fontId="24" fillId="0" borderId="6" xfId="0" applyNumberFormat="1" applyFont="1" applyBorder="1" applyAlignment="1">
      <alignment/>
    </xf>
    <xf numFmtId="2" fontId="0" fillId="0" borderId="0" xfId="0" applyNumberFormat="1" applyAlignment="1">
      <alignment/>
    </xf>
    <xf numFmtId="183" fontId="13" fillId="0" borderId="2" xfId="21" applyNumberFormat="1" applyFont="1" applyBorder="1">
      <alignment/>
      <protection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0" fontId="25" fillId="0" borderId="0" xfId="0" applyFont="1" applyAlignment="1">
      <alignment/>
    </xf>
    <xf numFmtId="190" fontId="0" fillId="0" borderId="0" xfId="0" applyNumberFormat="1" applyAlignment="1">
      <alignment/>
    </xf>
    <xf numFmtId="49" fontId="0" fillId="0" borderId="0" xfId="0" applyNumberFormat="1" applyAlignment="1">
      <alignment horizontal="left" vertical="center"/>
    </xf>
    <xf numFmtId="172" fontId="2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87" fontId="10" fillId="0" borderId="0" xfId="22" applyNumberFormat="1" applyFont="1" applyBorder="1">
      <alignment/>
      <protection/>
    </xf>
    <xf numFmtId="179" fontId="7" fillId="0" borderId="0" xfId="21" applyNumberFormat="1">
      <alignment/>
      <protection/>
    </xf>
    <xf numFmtId="49" fontId="31" fillId="0" borderId="2" xfId="0" applyNumberFormat="1" applyFont="1" applyBorder="1" applyAlignment="1">
      <alignment/>
    </xf>
    <xf numFmtId="49" fontId="29" fillId="0" borderId="2" xfId="0" applyNumberFormat="1" applyFont="1" applyBorder="1" applyAlignment="1">
      <alignment/>
    </xf>
    <xf numFmtId="183" fontId="16" fillId="0" borderId="2" xfId="21" applyNumberFormat="1" applyFont="1" applyBorder="1">
      <alignment/>
      <protection/>
    </xf>
    <xf numFmtId="187" fontId="16" fillId="0" borderId="0" xfId="21" applyNumberFormat="1" applyFont="1">
      <alignment/>
      <protection/>
    </xf>
    <xf numFmtId="2" fontId="7" fillId="0" borderId="0" xfId="21" applyNumberFormat="1" applyFont="1">
      <alignment/>
      <protection/>
    </xf>
    <xf numFmtId="49" fontId="7" fillId="0" borderId="7" xfId="0" applyNumberFormat="1" applyFont="1" applyBorder="1" applyAlignment="1">
      <alignment horizontal="center" vertical="center" wrapText="1"/>
    </xf>
    <xf numFmtId="187" fontId="11" fillId="0" borderId="0" xfId="21" applyNumberFormat="1" applyFont="1">
      <alignment/>
      <protection/>
    </xf>
    <xf numFmtId="187" fontId="26" fillId="0" borderId="0" xfId="21" applyNumberFormat="1" applyFont="1">
      <alignment/>
      <protection/>
    </xf>
    <xf numFmtId="187" fontId="15" fillId="0" borderId="0" xfId="21" applyNumberFormat="1" applyFont="1">
      <alignment/>
      <protection/>
    </xf>
    <xf numFmtId="187" fontId="12" fillId="0" borderId="0" xfId="21" applyNumberFormat="1" applyFont="1">
      <alignment/>
      <protection/>
    </xf>
    <xf numFmtId="187" fontId="7" fillId="0" borderId="0" xfId="21" applyNumberFormat="1" applyBorder="1">
      <alignment/>
      <protection/>
    </xf>
    <xf numFmtId="187" fontId="7" fillId="0" borderId="0" xfId="0" applyNumberFormat="1" applyFont="1" applyAlignment="1">
      <alignment/>
    </xf>
    <xf numFmtId="187" fontId="7" fillId="0" borderId="4" xfId="21" applyNumberFormat="1" applyBorder="1">
      <alignment/>
      <protection/>
    </xf>
    <xf numFmtId="187" fontId="8" fillId="0" borderId="0" xfId="23" applyNumberFormat="1" applyFont="1" applyBorder="1">
      <alignment/>
      <protection/>
    </xf>
    <xf numFmtId="187" fontId="17" fillId="0" borderId="3" xfId="23" applyNumberFormat="1" applyFont="1" applyBorder="1">
      <alignment/>
      <protection/>
    </xf>
    <xf numFmtId="187" fontId="32" fillId="0" borderId="0" xfId="23" applyNumberFormat="1" applyFont="1">
      <alignment/>
      <protection/>
    </xf>
    <xf numFmtId="187" fontId="35" fillId="0" borderId="0" xfId="21" applyNumberFormat="1" applyFont="1">
      <alignment/>
      <protection/>
    </xf>
    <xf numFmtId="187" fontId="19" fillId="0" borderId="2" xfId="23" applyNumberFormat="1" applyFont="1" applyBorder="1">
      <alignment/>
      <protection/>
    </xf>
    <xf numFmtId="179" fontId="7" fillId="0" borderId="0" xfId="21" applyNumberFormat="1" applyFont="1">
      <alignment/>
      <protection/>
    </xf>
    <xf numFmtId="179" fontId="39" fillId="0" borderId="0" xfId="24" applyNumberFormat="1" applyFont="1">
      <alignment/>
      <protection/>
    </xf>
    <xf numFmtId="172" fontId="0" fillId="0" borderId="0" xfId="0" applyNumberFormat="1" applyAlignment="1">
      <alignment horizontal="center"/>
    </xf>
    <xf numFmtId="0" fontId="22" fillId="0" borderId="2" xfId="23" applyFont="1" applyBorder="1">
      <alignment/>
      <protection/>
    </xf>
    <xf numFmtId="0" fontId="46" fillId="0" borderId="2" xfId="23" applyFont="1" applyBorder="1">
      <alignment/>
      <protection/>
    </xf>
    <xf numFmtId="187" fontId="22" fillId="0" borderId="2" xfId="23" applyNumberFormat="1" applyFont="1" applyBorder="1">
      <alignment/>
      <protection/>
    </xf>
    <xf numFmtId="0" fontId="46" fillId="0" borderId="0" xfId="23" applyFont="1">
      <alignment/>
      <protection/>
    </xf>
    <xf numFmtId="0" fontId="46" fillId="0" borderId="0" xfId="23" applyFont="1" applyBorder="1">
      <alignment/>
      <protection/>
    </xf>
    <xf numFmtId="179" fontId="11" fillId="0" borderId="2" xfId="25" applyNumberFormat="1" applyFont="1" applyBorder="1">
      <alignment/>
      <protection/>
    </xf>
    <xf numFmtId="187" fontId="11" fillId="0" borderId="0" xfId="25" applyNumberFormat="1" applyFont="1">
      <alignment/>
      <protection/>
    </xf>
    <xf numFmtId="179" fontId="7" fillId="0" borderId="2" xfId="25" applyNumberFormat="1" applyFont="1" applyBorder="1">
      <alignment/>
      <protection/>
    </xf>
    <xf numFmtId="179" fontId="7" fillId="0" borderId="0" xfId="25" applyNumberFormat="1" applyFont="1" applyBorder="1">
      <alignment/>
      <protection/>
    </xf>
    <xf numFmtId="179" fontId="11" fillId="0" borderId="0" xfId="25" applyNumberFormat="1" applyFont="1" applyBorder="1">
      <alignment/>
      <protection/>
    </xf>
    <xf numFmtId="187" fontId="38" fillId="0" borderId="0" xfId="25" applyNumberFormat="1" applyFont="1" applyBorder="1">
      <alignment/>
      <protection/>
    </xf>
    <xf numFmtId="0" fontId="38" fillId="0" borderId="0" xfId="21" applyFont="1">
      <alignment/>
      <protection/>
    </xf>
    <xf numFmtId="0" fontId="38" fillId="0" borderId="0" xfId="22" applyFont="1">
      <alignment/>
      <protection/>
    </xf>
    <xf numFmtId="0" fontId="10" fillId="0" borderId="0" xfId="22" applyFont="1">
      <alignment/>
      <protection/>
    </xf>
    <xf numFmtId="197" fontId="38" fillId="0" borderId="0" xfId="15" applyNumberFormat="1" applyFont="1" applyAlignment="1">
      <alignment/>
    </xf>
    <xf numFmtId="0" fontId="10" fillId="0" borderId="2" xfId="21" applyFont="1" applyBorder="1">
      <alignment/>
      <protection/>
    </xf>
    <xf numFmtId="0" fontId="10" fillId="0" borderId="8" xfId="21" applyFont="1" applyBorder="1">
      <alignment/>
      <protection/>
    </xf>
    <xf numFmtId="186" fontId="0" fillId="0" borderId="0" xfId="0" applyNumberFormat="1" applyFont="1" applyAlignment="1">
      <alignment/>
    </xf>
    <xf numFmtId="172" fontId="47" fillId="0" borderId="2" xfId="0" applyNumberFormat="1" applyFont="1" applyBorder="1" applyAlignment="1">
      <alignment/>
    </xf>
    <xf numFmtId="49" fontId="25" fillId="0" borderId="2" xfId="0" applyNumberFormat="1" applyFont="1" applyBorder="1" applyAlignment="1">
      <alignment/>
    </xf>
    <xf numFmtId="172" fontId="25" fillId="0" borderId="2" xfId="0" applyNumberFormat="1" applyFont="1" applyBorder="1" applyAlignment="1">
      <alignment/>
    </xf>
    <xf numFmtId="179" fontId="41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0" xfId="25" applyFont="1">
      <alignment/>
      <protection/>
    </xf>
    <xf numFmtId="0" fontId="0" fillId="0" borderId="0" xfId="25" applyFont="1">
      <alignment/>
      <protection/>
    </xf>
    <xf numFmtId="0" fontId="0" fillId="0" borderId="0" xfId="25" applyFont="1">
      <alignment/>
      <protection/>
    </xf>
    <xf numFmtId="0" fontId="45" fillId="0" borderId="0" xfId="25" applyFont="1">
      <alignment/>
      <protection/>
    </xf>
    <xf numFmtId="0" fontId="0" fillId="0" borderId="0" xfId="25" applyFont="1">
      <alignment/>
      <protection/>
    </xf>
    <xf numFmtId="179" fontId="0" fillId="0" borderId="0" xfId="25" applyNumberFormat="1" applyFont="1">
      <alignment/>
      <protection/>
    </xf>
    <xf numFmtId="0" fontId="44" fillId="0" borderId="0" xfId="25" applyFont="1">
      <alignment/>
      <protection/>
    </xf>
    <xf numFmtId="179" fontId="41" fillId="0" borderId="2" xfId="25" applyNumberFormat="1" applyFont="1" applyBorder="1">
      <alignment/>
      <protection/>
    </xf>
    <xf numFmtId="0" fontId="41" fillId="0" borderId="0" xfId="25" applyFont="1">
      <alignment/>
      <protection/>
    </xf>
    <xf numFmtId="179" fontId="41" fillId="0" borderId="0" xfId="25" applyNumberFormat="1" applyFont="1">
      <alignment/>
      <protection/>
    </xf>
    <xf numFmtId="187" fontId="41" fillId="0" borderId="0" xfId="25" applyNumberFormat="1" applyFont="1">
      <alignment/>
      <protection/>
    </xf>
    <xf numFmtId="0" fontId="0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>
      <alignment/>
      <protection/>
    </xf>
    <xf numFmtId="17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9" fontId="1" fillId="0" borderId="2" xfId="25" applyNumberFormat="1" applyFont="1" applyBorder="1">
      <alignment/>
      <protection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7" fillId="0" borderId="0" xfId="21" applyNumberFormat="1" applyFont="1" applyBorder="1">
      <alignment/>
      <protection/>
    </xf>
    <xf numFmtId="187" fontId="7" fillId="0" borderId="2" xfId="22" applyNumberFormat="1" applyFont="1" applyBorder="1">
      <alignment/>
      <protection/>
    </xf>
    <xf numFmtId="2" fontId="30" fillId="0" borderId="2" xfId="0" applyNumberFormat="1" applyFont="1" applyBorder="1" applyAlignment="1">
      <alignment/>
    </xf>
    <xf numFmtId="2" fontId="28" fillId="0" borderId="2" xfId="0" applyNumberFormat="1" applyFont="1" applyBorder="1" applyAlignment="1">
      <alignment/>
    </xf>
    <xf numFmtId="2" fontId="4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/>
    </xf>
    <xf numFmtId="186" fontId="53" fillId="0" borderId="0" xfId="0" applyNumberFormat="1" applyFont="1" applyAlignment="1">
      <alignment/>
    </xf>
    <xf numFmtId="14" fontId="53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4" fillId="2" borderId="1" xfId="0" applyNumberFormat="1" applyFont="1" applyFill="1" applyBorder="1" applyAlignment="1">
      <alignment horizontal="center" vertical="center" wrapText="1"/>
    </xf>
    <xf numFmtId="0" fontId="7" fillId="0" borderId="0" xfId="23" applyFont="1">
      <alignment/>
      <protection/>
    </xf>
    <xf numFmtId="2" fontId="0" fillId="0" borderId="2" xfId="0" applyNumberFormat="1" applyBorder="1" applyAlignment="1">
      <alignment/>
    </xf>
    <xf numFmtId="186" fontId="4" fillId="0" borderId="1" xfId="0" applyNumberFormat="1" applyFont="1" applyBorder="1" applyAlignment="1">
      <alignment horizontal="center" vertical="center" wrapText="1"/>
    </xf>
    <xf numFmtId="0" fontId="17" fillId="0" borderId="0" xfId="22" applyFont="1">
      <alignment/>
      <protection/>
    </xf>
    <xf numFmtId="187" fontId="7" fillId="0" borderId="0" xfId="22" applyNumberFormat="1" applyFont="1">
      <alignment/>
      <protection/>
    </xf>
    <xf numFmtId="0" fontId="21" fillId="0" borderId="2" xfId="24" applyFont="1" applyBorder="1">
      <alignment/>
      <protection/>
    </xf>
    <xf numFmtId="179" fontId="21" fillId="0" borderId="2" xfId="24" applyNumberFormat="1" applyFont="1" applyBorder="1">
      <alignment/>
      <protection/>
    </xf>
    <xf numFmtId="0" fontId="7" fillId="0" borderId="0" xfId="22" applyFont="1">
      <alignment/>
      <protection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172" fontId="2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 wrapText="1"/>
    </xf>
    <xf numFmtId="186" fontId="7" fillId="0" borderId="0" xfId="21" applyNumberFormat="1">
      <alignment/>
      <protection/>
    </xf>
    <xf numFmtId="1" fontId="38" fillId="0" borderId="0" xfId="22" applyNumberFormat="1" applyFont="1" applyBorder="1">
      <alignment/>
      <protection/>
    </xf>
    <xf numFmtId="187" fontId="7" fillId="0" borderId="0" xfId="21" applyNumberFormat="1" applyFont="1" applyBorder="1">
      <alignment/>
      <protection/>
    </xf>
    <xf numFmtId="0" fontId="56" fillId="0" borderId="0" xfId="22" applyFont="1">
      <alignment/>
      <protection/>
    </xf>
    <xf numFmtId="186" fontId="40" fillId="0" borderId="0" xfId="21" applyNumberFormat="1" applyFont="1">
      <alignment/>
      <protection/>
    </xf>
    <xf numFmtId="0" fontId="57" fillId="0" borderId="0" xfId="24" applyFont="1">
      <alignment/>
      <protection/>
    </xf>
    <xf numFmtId="0" fontId="58" fillId="0" borderId="0" xfId="24" applyFont="1">
      <alignment/>
      <protection/>
    </xf>
    <xf numFmtId="179" fontId="34" fillId="0" borderId="0" xfId="24" applyNumberFormat="1" applyFont="1">
      <alignment/>
      <protection/>
    </xf>
    <xf numFmtId="0" fontId="7" fillId="0" borderId="0" xfId="22" applyFont="1">
      <alignment/>
      <protection/>
    </xf>
    <xf numFmtId="49" fontId="25" fillId="0" borderId="0" xfId="0" applyNumberFormat="1" applyFont="1" applyBorder="1" applyAlignment="1">
      <alignment horizontal="left" vertical="center"/>
    </xf>
    <xf numFmtId="205" fontId="10" fillId="0" borderId="0" xfId="21" applyNumberFormat="1" applyFont="1">
      <alignment/>
      <protection/>
    </xf>
    <xf numFmtId="187" fontId="17" fillId="0" borderId="0" xfId="23" applyNumberFormat="1" applyFont="1">
      <alignment/>
      <protection/>
    </xf>
    <xf numFmtId="179" fontId="22" fillId="0" borderId="0" xfId="24" applyNumberFormat="1" applyFont="1">
      <alignment/>
      <protection/>
    </xf>
    <xf numFmtId="179" fontId="7" fillId="0" borderId="0" xfId="25" applyNumberFormat="1" applyFont="1">
      <alignment/>
      <protection/>
    </xf>
    <xf numFmtId="187" fontId="7" fillId="0" borderId="0" xfId="25" applyNumberFormat="1" applyFont="1">
      <alignment/>
      <protection/>
    </xf>
    <xf numFmtId="179" fontId="10" fillId="0" borderId="8" xfId="24" applyNumberFormat="1" applyFont="1" applyBorder="1">
      <alignment/>
      <protection/>
    </xf>
    <xf numFmtId="179" fontId="10" fillId="0" borderId="3" xfId="24" applyNumberFormat="1" applyFont="1" applyBorder="1">
      <alignment/>
      <protection/>
    </xf>
    <xf numFmtId="49" fontId="28" fillId="0" borderId="0" xfId="0" applyNumberFormat="1" applyFont="1" applyAlignment="1">
      <alignment/>
    </xf>
    <xf numFmtId="187" fontId="38" fillId="0" borderId="8" xfId="21" applyNumberFormat="1" applyFont="1" applyBorder="1">
      <alignment/>
      <protection/>
    </xf>
    <xf numFmtId="179" fontId="7" fillId="0" borderId="2" xfId="25" applyNumberFormat="1" applyFont="1" applyBorder="1">
      <alignment/>
      <protection/>
    </xf>
    <xf numFmtId="2" fontId="7" fillId="0" borderId="0" xfId="25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0" xfId="21" applyFont="1">
      <alignment/>
      <protection/>
    </xf>
    <xf numFmtId="179" fontId="28" fillId="0" borderId="0" xfId="25" applyNumberFormat="1" applyFont="1">
      <alignment/>
      <protection/>
    </xf>
    <xf numFmtId="179" fontId="0" fillId="0" borderId="0" xfId="25" applyNumberFormat="1" applyFont="1">
      <alignment/>
      <protection/>
    </xf>
    <xf numFmtId="179" fontId="0" fillId="0" borderId="0" xfId="0" applyNumberFormat="1" applyFont="1" applyAlignment="1">
      <alignment/>
    </xf>
    <xf numFmtId="179" fontId="1" fillId="0" borderId="2" xfId="25" applyNumberFormat="1" applyFont="1" applyBorder="1">
      <alignment/>
      <protection/>
    </xf>
    <xf numFmtId="179" fontId="1" fillId="0" borderId="0" xfId="25" applyNumberFormat="1" applyFont="1" applyBorder="1">
      <alignment/>
      <protection/>
    </xf>
    <xf numFmtId="179" fontId="28" fillId="0" borderId="0" xfId="0" applyNumberFormat="1" applyFont="1" applyAlignment="1">
      <alignment/>
    </xf>
    <xf numFmtId="179" fontId="52" fillId="0" borderId="0" xfId="25" applyNumberFormat="1" applyFont="1">
      <alignment/>
      <protection/>
    </xf>
    <xf numFmtId="0" fontId="10" fillId="0" borderId="2" xfId="23" applyFont="1" applyBorder="1">
      <alignment/>
      <protection/>
    </xf>
    <xf numFmtId="187" fontId="22" fillId="0" borderId="2" xfId="21" applyNumberFormat="1" applyFont="1" applyBorder="1">
      <alignment/>
      <protection/>
    </xf>
    <xf numFmtId="179" fontId="43" fillId="0" borderId="0" xfId="25" applyNumberFormat="1" applyFont="1">
      <alignment/>
      <protection/>
    </xf>
    <xf numFmtId="0" fontId="43" fillId="0" borderId="0" xfId="25" applyFont="1">
      <alignment/>
      <protection/>
    </xf>
    <xf numFmtId="179" fontId="59" fillId="0" borderId="0" xfId="24" applyNumberFormat="1" applyFont="1">
      <alignment/>
      <protection/>
    </xf>
    <xf numFmtId="0" fontId="60" fillId="0" borderId="0" xfId="0" applyFont="1" applyAlignment="1">
      <alignment/>
    </xf>
    <xf numFmtId="0" fontId="24" fillId="0" borderId="0" xfId="0" applyFont="1" applyAlignment="1">
      <alignment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61" fillId="0" borderId="0" xfId="0" applyFont="1" applyAlignment="1">
      <alignment/>
    </xf>
    <xf numFmtId="0" fontId="22" fillId="0" borderId="0" xfId="22" applyFont="1">
      <alignment/>
      <protection/>
    </xf>
    <xf numFmtId="186" fontId="37" fillId="0" borderId="0" xfId="21" applyNumberFormat="1" applyFont="1">
      <alignment/>
      <protection/>
    </xf>
    <xf numFmtId="205" fontId="0" fillId="0" borderId="0" xfId="0" applyNumberFormat="1" applyAlignment="1">
      <alignment/>
    </xf>
    <xf numFmtId="0" fontId="7" fillId="0" borderId="4" xfId="21" applyFont="1" applyBorder="1">
      <alignment/>
      <protection/>
    </xf>
    <xf numFmtId="0" fontId="7" fillId="0" borderId="4" xfId="21" applyBorder="1">
      <alignment/>
      <protection/>
    </xf>
    <xf numFmtId="187" fontId="32" fillId="0" borderId="4" xfId="21" applyNumberFormat="1" applyFont="1" applyBorder="1">
      <alignment/>
      <protection/>
    </xf>
    <xf numFmtId="187" fontId="62" fillId="0" borderId="4" xfId="21" applyNumberFormat="1" applyFont="1" applyBorder="1">
      <alignment/>
      <protection/>
    </xf>
    <xf numFmtId="0" fontId="60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86" fontId="43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3" fontId="7" fillId="0" borderId="4" xfId="21" applyNumberFormat="1" applyBorder="1">
      <alignment/>
      <protection/>
    </xf>
    <xf numFmtId="183" fontId="63" fillId="0" borderId="4" xfId="21" applyNumberFormat="1" applyFont="1" applyBorder="1">
      <alignment/>
      <protection/>
    </xf>
    <xf numFmtId="0" fontId="10" fillId="0" borderId="4" xfId="21" applyFont="1" applyBorder="1">
      <alignment/>
      <protection/>
    </xf>
    <xf numFmtId="187" fontId="39" fillId="0" borderId="0" xfId="21" applyNumberFormat="1" applyFont="1">
      <alignment/>
      <protection/>
    </xf>
    <xf numFmtId="0" fontId="39" fillId="0" borderId="0" xfId="21" applyFont="1">
      <alignment/>
      <protection/>
    </xf>
    <xf numFmtId="0" fontId="64" fillId="0" borderId="0" xfId="21" applyFont="1">
      <alignment/>
      <protection/>
    </xf>
    <xf numFmtId="0" fontId="22" fillId="0" borderId="0" xfId="21" applyFont="1" applyAlignment="1">
      <alignment horizontal="left"/>
      <protection/>
    </xf>
    <xf numFmtId="187" fontId="37" fillId="0" borderId="0" xfId="22" applyNumberFormat="1" applyFont="1">
      <alignment/>
      <protection/>
    </xf>
    <xf numFmtId="187" fontId="22" fillId="0" borderId="0" xfId="23" applyNumberFormat="1" applyFont="1">
      <alignment/>
      <protection/>
    </xf>
    <xf numFmtId="0" fontId="37" fillId="0" borderId="0" xfId="23" applyFont="1">
      <alignment/>
      <protection/>
    </xf>
    <xf numFmtId="179" fontId="26" fillId="0" borderId="0" xfId="24" applyNumberFormat="1" applyFont="1">
      <alignment/>
      <protection/>
    </xf>
    <xf numFmtId="0" fontId="22" fillId="0" borderId="0" xfId="21" applyFont="1">
      <alignment/>
      <protection/>
    </xf>
    <xf numFmtId="172" fontId="1" fillId="0" borderId="0" xfId="0" applyNumberFormat="1" applyFont="1" applyAlignment="1">
      <alignment/>
    </xf>
    <xf numFmtId="187" fontId="21" fillId="0" borderId="0" xfId="21" applyNumberFormat="1" applyFont="1">
      <alignment/>
      <protection/>
    </xf>
    <xf numFmtId="0" fontId="65" fillId="0" borderId="0" xfId="0" applyFont="1" applyAlignment="1">
      <alignment/>
    </xf>
    <xf numFmtId="49" fontId="0" fillId="0" borderId="2" xfId="0" applyNumberFormat="1" applyBorder="1" applyAlignment="1">
      <alignment/>
    </xf>
    <xf numFmtId="2" fontId="22" fillId="0" borderId="0" xfId="0" applyNumberFormat="1" applyFont="1" applyAlignment="1">
      <alignment/>
    </xf>
    <xf numFmtId="0" fontId="55" fillId="0" borderId="0" xfId="0" applyFont="1" applyAlignment="1">
      <alignment/>
    </xf>
    <xf numFmtId="0" fontId="63" fillId="0" borderId="0" xfId="21" applyFont="1">
      <alignment/>
      <protection/>
    </xf>
    <xf numFmtId="186" fontId="0" fillId="0" borderId="0" xfId="0" applyNumberFormat="1" applyFont="1" applyAlignment="1">
      <alignment/>
    </xf>
    <xf numFmtId="179" fontId="11" fillId="0" borderId="0" xfId="21" applyNumberFormat="1" applyFont="1" applyBorder="1">
      <alignment/>
      <protection/>
    </xf>
    <xf numFmtId="0" fontId="7" fillId="0" borderId="8" xfId="21" applyBorder="1">
      <alignment/>
      <protection/>
    </xf>
    <xf numFmtId="183" fontId="7" fillId="0" borderId="0" xfId="21" applyNumberFormat="1" applyBorder="1">
      <alignment/>
      <protection/>
    </xf>
    <xf numFmtId="2" fontId="39" fillId="0" borderId="0" xfId="21" applyNumberFormat="1" applyFont="1">
      <alignment/>
      <protection/>
    </xf>
    <xf numFmtId="2" fontId="0" fillId="0" borderId="0" xfId="0" applyNumberFormat="1" applyFill="1" applyAlignment="1">
      <alignment/>
    </xf>
    <xf numFmtId="187" fontId="21" fillId="0" borderId="0" xfId="22" applyNumberFormat="1" applyFont="1">
      <alignment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186" fontId="0" fillId="3" borderId="0" xfId="0" applyNumberFormat="1" applyFill="1" applyBorder="1" applyAlignment="1">
      <alignment/>
    </xf>
    <xf numFmtId="49" fontId="38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49" fontId="15" fillId="0" borderId="0" xfId="25" applyNumberFormat="1" applyFont="1">
      <alignment/>
      <protection/>
    </xf>
    <xf numFmtId="49" fontId="10" fillId="0" borderId="0" xfId="25" applyNumberFormat="1" applyFont="1">
      <alignment/>
      <protection/>
    </xf>
    <xf numFmtId="49" fontId="10" fillId="0" borderId="0" xfId="21" applyNumberFormat="1" applyFont="1">
      <alignment/>
      <protection/>
    </xf>
    <xf numFmtId="49" fontId="7" fillId="0" borderId="0" xfId="21" applyNumberFormat="1">
      <alignment/>
      <protection/>
    </xf>
    <xf numFmtId="49" fontId="45" fillId="0" borderId="0" xfId="25" applyNumberFormat="1" applyFont="1">
      <alignment/>
      <protection/>
    </xf>
    <xf numFmtId="49" fontId="51" fillId="0" borderId="0" xfId="25" applyNumberFormat="1" applyFont="1">
      <alignment/>
      <protection/>
    </xf>
    <xf numFmtId="49" fontId="48" fillId="0" borderId="0" xfId="25" applyNumberFormat="1" applyFont="1">
      <alignment/>
      <protection/>
    </xf>
    <xf numFmtId="49" fontId="0" fillId="0" borderId="0" xfId="25" applyNumberFormat="1" applyFont="1">
      <alignment/>
      <protection/>
    </xf>
    <xf numFmtId="49" fontId="1" fillId="0" borderId="0" xfId="25" applyNumberFormat="1" applyFont="1">
      <alignment/>
      <protection/>
    </xf>
    <xf numFmtId="49" fontId="0" fillId="0" borderId="0" xfId="25" applyNumberFormat="1" applyFont="1">
      <alignment/>
      <protection/>
    </xf>
    <xf numFmtId="49" fontId="1" fillId="0" borderId="0" xfId="25" applyNumberFormat="1" applyFont="1">
      <alignment/>
      <protection/>
    </xf>
    <xf numFmtId="49" fontId="0" fillId="0" borderId="0" xfId="25" applyNumberFormat="1" applyFont="1">
      <alignment/>
      <protection/>
    </xf>
    <xf numFmtId="2" fontId="8" fillId="0" borderId="0" xfId="22" applyNumberFormat="1">
      <alignment/>
      <protection/>
    </xf>
    <xf numFmtId="2" fontId="7" fillId="0" borderId="0" xfId="22" applyNumberFormat="1" applyFont="1">
      <alignment/>
      <protection/>
    </xf>
    <xf numFmtId="2" fontId="8" fillId="0" borderId="0" xfId="22" applyNumberFormat="1" applyFont="1">
      <alignment/>
      <protection/>
    </xf>
    <xf numFmtId="2" fontId="17" fillId="0" borderId="0" xfId="22" applyNumberFormat="1" applyFont="1">
      <alignment/>
      <protection/>
    </xf>
    <xf numFmtId="2" fontId="10" fillId="0" borderId="0" xfId="22" applyNumberFormat="1" applyFont="1">
      <alignment/>
      <protection/>
    </xf>
    <xf numFmtId="0" fontId="41" fillId="0" borderId="0" xfId="25" applyFont="1">
      <alignment/>
      <protection/>
    </xf>
    <xf numFmtId="172" fontId="1" fillId="0" borderId="0" xfId="0" applyNumberFormat="1" applyFont="1" applyAlignment="1">
      <alignment/>
    </xf>
    <xf numFmtId="179" fontId="66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6" fillId="0" borderId="0" xfId="22" applyFont="1">
      <alignment/>
      <protection/>
    </xf>
    <xf numFmtId="187" fontId="46" fillId="0" borderId="0" xfId="23" applyNumberFormat="1" applyFont="1">
      <alignment/>
      <protection/>
    </xf>
    <xf numFmtId="187" fontId="22" fillId="0" borderId="0" xfId="23" applyNumberFormat="1" applyFont="1" applyBorder="1">
      <alignment/>
      <protection/>
    </xf>
    <xf numFmtId="0" fontId="46" fillId="0" borderId="0" xfId="23" applyFont="1">
      <alignment/>
      <protection/>
    </xf>
    <xf numFmtId="0" fontId="46" fillId="0" borderId="0" xfId="22" applyFont="1">
      <alignment/>
      <protection/>
    </xf>
    <xf numFmtId="0" fontId="22" fillId="0" borderId="0" xfId="23" applyFont="1">
      <alignment/>
      <protection/>
    </xf>
    <xf numFmtId="187" fontId="22" fillId="0" borderId="0" xfId="22" applyNumberFormat="1" applyFont="1">
      <alignment/>
      <protection/>
    </xf>
    <xf numFmtId="0" fontId="24" fillId="0" borderId="0" xfId="25" applyFont="1">
      <alignment/>
      <protection/>
    </xf>
    <xf numFmtId="1" fontId="24" fillId="0" borderId="0" xfId="25" applyNumberFormat="1" applyFont="1">
      <alignment/>
      <protection/>
    </xf>
    <xf numFmtId="179" fontId="24" fillId="0" borderId="0" xfId="25" applyNumberFormat="1" applyFont="1">
      <alignment/>
      <protection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/>
    </xf>
    <xf numFmtId="172" fontId="6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4" fontId="0" fillId="0" borderId="0" xfId="0" applyNumberFormat="1" applyAlignment="1">
      <alignment horizontal="left" vertical="center"/>
    </xf>
    <xf numFmtId="0" fontId="68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6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4" borderId="0" xfId="0" applyFill="1" applyAlignment="1">
      <alignment/>
    </xf>
    <xf numFmtId="183" fontId="22" fillId="0" borderId="0" xfId="21" applyNumberFormat="1" applyFont="1">
      <alignment/>
      <protection/>
    </xf>
    <xf numFmtId="186" fontId="7" fillId="0" borderId="0" xfId="24" applyNumberFormat="1" applyFont="1">
      <alignment/>
      <protection/>
    </xf>
    <xf numFmtId="184" fontId="0" fillId="0" borderId="0" xfId="0" applyNumberFormat="1" applyAlignment="1">
      <alignment/>
    </xf>
    <xf numFmtId="18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20" applyAlignment="1">
      <alignment/>
    </xf>
    <xf numFmtId="49" fontId="6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84" fontId="7" fillId="0" borderId="1" xfId="0" applyNumberFormat="1" applyFont="1" applyBorder="1" applyAlignment="1">
      <alignment horizontal="center" vertical="center" wrapText="1"/>
    </xf>
    <xf numFmtId="179" fontId="7" fillId="0" borderId="0" xfId="21" applyNumberFormat="1" applyFont="1">
      <alignment/>
      <protection/>
    </xf>
    <xf numFmtId="179" fontId="7" fillId="0" borderId="0" xfId="24" applyNumberFormat="1" applyFont="1">
      <alignment/>
      <protection/>
    </xf>
    <xf numFmtId="0" fontId="7" fillId="0" borderId="0" xfId="24" applyFont="1">
      <alignment/>
      <protection/>
    </xf>
    <xf numFmtId="0" fontId="28" fillId="0" borderId="0" xfId="0" applyFont="1" applyAlignment="1">
      <alignment/>
    </xf>
    <xf numFmtId="172" fontId="69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84" fontId="7" fillId="0" borderId="0" xfId="24" applyNumberFormat="1" applyFont="1">
      <alignment/>
      <protection/>
    </xf>
    <xf numFmtId="184" fontId="10" fillId="0" borderId="0" xfId="24" applyNumberFormat="1" applyFont="1">
      <alignment/>
      <protection/>
    </xf>
    <xf numFmtId="49" fontId="7" fillId="5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70" fillId="0" borderId="0" xfId="24" applyFont="1">
      <alignment/>
      <protection/>
    </xf>
    <xf numFmtId="179" fontId="8" fillId="0" borderId="0" xfId="24" applyNumberFormat="1">
      <alignment/>
      <protection/>
    </xf>
    <xf numFmtId="179" fontId="45" fillId="0" borderId="3" xfId="0" applyNumberFormat="1" applyFont="1" applyFill="1" applyBorder="1" applyAlignment="1">
      <alignment/>
    </xf>
    <xf numFmtId="179" fontId="38" fillId="0" borderId="3" xfId="21" applyNumberFormat="1" applyFont="1" applyBorder="1">
      <alignment/>
      <protection/>
    </xf>
    <xf numFmtId="179" fontId="38" fillId="0" borderId="3" xfId="24" applyNumberFormat="1" applyFont="1" applyBorder="1">
      <alignment/>
      <protection/>
    </xf>
    <xf numFmtId="179" fontId="38" fillId="0" borderId="0" xfId="21" applyNumberFormat="1" applyFont="1">
      <alignment/>
      <protection/>
    </xf>
    <xf numFmtId="179" fontId="38" fillId="0" borderId="0" xfId="24" applyNumberFormat="1" applyFont="1">
      <alignment/>
      <protection/>
    </xf>
    <xf numFmtId="0" fontId="71" fillId="0" borderId="0" xfId="24" applyFont="1">
      <alignment/>
      <protection/>
    </xf>
    <xf numFmtId="179" fontId="38" fillId="0" borderId="3" xfId="24" applyNumberFormat="1" applyFont="1" applyBorder="1">
      <alignment/>
      <protection/>
    </xf>
    <xf numFmtId="179" fontId="10" fillId="0" borderId="0" xfId="24" applyNumberFormat="1" applyFont="1" applyBorder="1">
      <alignment/>
      <protection/>
    </xf>
    <xf numFmtId="179" fontId="21" fillId="0" borderId="0" xfId="21" applyNumberFormat="1" applyFont="1">
      <alignment/>
      <protection/>
    </xf>
    <xf numFmtId="14" fontId="73" fillId="0" borderId="0" xfId="0" applyNumberFormat="1" applyFont="1" applyAlignment="1">
      <alignment horizontal="center" vertical="center"/>
    </xf>
    <xf numFmtId="172" fontId="7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1" fillId="0" borderId="0" xfId="21" applyFont="1" applyBorder="1">
      <alignment/>
      <protection/>
    </xf>
    <xf numFmtId="0" fontId="74" fillId="0" borderId="0" xfId="25" applyFont="1">
      <alignment/>
      <protection/>
    </xf>
    <xf numFmtId="49" fontId="28" fillId="0" borderId="2" xfId="0" applyNumberFormat="1" applyFont="1" applyBorder="1" applyAlignment="1">
      <alignment/>
    </xf>
    <xf numFmtId="206" fontId="4" fillId="0" borderId="1" xfId="0" applyNumberFormat="1" applyFont="1" applyBorder="1" applyAlignment="1">
      <alignment horizontal="center" vertical="center" wrapText="1"/>
    </xf>
    <xf numFmtId="206" fontId="0" fillId="0" borderId="0" xfId="0" applyNumberFormat="1" applyAlignment="1">
      <alignment horizontal="center" vertical="center"/>
    </xf>
    <xf numFmtId="206" fontId="4" fillId="0" borderId="0" xfId="0" applyNumberFormat="1" applyFont="1" applyBorder="1" applyAlignment="1">
      <alignment horizontal="center" vertical="center" wrapText="1"/>
    </xf>
    <xf numFmtId="206" fontId="0" fillId="0" borderId="0" xfId="0" applyNumberFormat="1" applyAlignment="1">
      <alignment/>
    </xf>
    <xf numFmtId="206" fontId="0" fillId="0" borderId="0" xfId="0" applyNumberFormat="1" applyFont="1" applyAlignment="1">
      <alignment horizontal="center" vertical="center"/>
    </xf>
    <xf numFmtId="206" fontId="28" fillId="0" borderId="0" xfId="0" applyNumberFormat="1" applyFont="1" applyAlignment="1">
      <alignment horizontal="center" vertical="center"/>
    </xf>
    <xf numFmtId="206" fontId="4" fillId="0" borderId="1" xfId="0" applyNumberFormat="1" applyFont="1" applyBorder="1" applyAlignment="1">
      <alignment horizontal="center" vertical="center"/>
    </xf>
    <xf numFmtId="206" fontId="0" fillId="0" borderId="0" xfId="0" applyNumberFormat="1" applyAlignment="1">
      <alignment horizontal="center"/>
    </xf>
    <xf numFmtId="206" fontId="4" fillId="0" borderId="0" xfId="0" applyNumberFormat="1" applyFont="1" applyBorder="1" applyAlignment="1">
      <alignment horizontal="center" vertical="center"/>
    </xf>
    <xf numFmtId="206" fontId="0" fillId="0" borderId="0" xfId="0" applyNumberFormat="1" applyFont="1" applyAlignment="1">
      <alignment horizontal="center"/>
    </xf>
    <xf numFmtId="206" fontId="28" fillId="0" borderId="0" xfId="0" applyNumberFormat="1" applyFont="1" applyAlignment="1">
      <alignment horizontal="left"/>
    </xf>
    <xf numFmtId="208" fontId="0" fillId="0" borderId="0" xfId="0" applyNumberFormat="1" applyAlignment="1">
      <alignment/>
    </xf>
    <xf numFmtId="2" fontId="53" fillId="0" borderId="0" xfId="0" applyNumberFormat="1" applyFont="1" applyAlignment="1">
      <alignment/>
    </xf>
    <xf numFmtId="2" fontId="7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05" fontId="7" fillId="0" borderId="0" xfId="22" applyNumberFormat="1" applyFont="1">
      <alignment/>
      <protection/>
    </xf>
    <xf numFmtId="205" fontId="7" fillId="0" borderId="0" xfId="22" applyNumberFormat="1" applyFont="1">
      <alignment/>
      <protection/>
    </xf>
    <xf numFmtId="205" fontId="11" fillId="0" borderId="0" xfId="21" applyNumberFormat="1" applyFont="1">
      <alignment/>
      <protection/>
    </xf>
    <xf numFmtId="205" fontId="11" fillId="0" borderId="2" xfId="22" applyNumberFormat="1" applyFont="1" applyBorder="1">
      <alignment/>
      <protection/>
    </xf>
    <xf numFmtId="205" fontId="7" fillId="0" borderId="0" xfId="22" applyNumberFormat="1" applyFont="1">
      <alignment/>
      <protection/>
    </xf>
    <xf numFmtId="2" fontId="12" fillId="0" borderId="0" xfId="22" applyNumberFormat="1" applyFont="1">
      <alignment/>
      <protection/>
    </xf>
    <xf numFmtId="187" fontId="7" fillId="0" borderId="0" xfId="21" applyNumberFormat="1" applyFont="1" applyBorder="1">
      <alignment/>
      <protection/>
    </xf>
    <xf numFmtId="0" fontId="12" fillId="0" borderId="0" xfId="21" applyFont="1">
      <alignment/>
      <protection/>
    </xf>
    <xf numFmtId="49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206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14" fontId="28" fillId="4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179" fontId="25" fillId="0" borderId="0" xfId="25" applyNumberFormat="1" applyFont="1" applyBorder="1">
      <alignment/>
      <protection/>
    </xf>
    <xf numFmtId="206" fontId="27" fillId="0" borderId="2" xfId="0" applyNumberFormat="1" applyFont="1" applyBorder="1" applyAlignment="1">
      <alignment horizontal="center"/>
    </xf>
    <xf numFmtId="206" fontId="27" fillId="0" borderId="0" xfId="0" applyNumberFormat="1" applyFont="1" applyAlignment="1">
      <alignment horizontal="center"/>
    </xf>
    <xf numFmtId="206" fontId="0" fillId="0" borderId="0" xfId="0" applyNumberFormat="1" applyFont="1" applyAlignment="1">
      <alignment horizontal="center"/>
    </xf>
    <xf numFmtId="206" fontId="0" fillId="0" borderId="0" xfId="0" applyNumberFormat="1" applyFont="1" applyAlignment="1">
      <alignment horizontal="center"/>
    </xf>
    <xf numFmtId="206" fontId="25" fillId="0" borderId="0" xfId="0" applyNumberFormat="1" applyFont="1" applyAlignment="1">
      <alignment/>
    </xf>
    <xf numFmtId="206" fontId="0" fillId="0" borderId="0" xfId="0" applyNumberFormat="1" applyFont="1" applyAlignment="1">
      <alignment/>
    </xf>
    <xf numFmtId="179" fontId="75" fillId="0" borderId="0" xfId="25" applyNumberFormat="1" applyFont="1" applyBorder="1">
      <alignment/>
      <protection/>
    </xf>
    <xf numFmtId="0" fontId="76" fillId="0" borderId="0" xfId="0" applyFont="1" applyAlignment="1">
      <alignment/>
    </xf>
    <xf numFmtId="186" fontId="76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1-12 Accounts" xfId="21"/>
    <cellStyle name="Normal_ANGBAL95" xfId="22"/>
    <cellStyle name="Normal_ANGP&amp;L95" xfId="23"/>
    <cellStyle name="Normal_BANK" xfId="24"/>
    <cellStyle name="Normal_STOCK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</xdr:row>
      <xdr:rowOff>0</xdr:rowOff>
    </xdr:from>
    <xdr:to>
      <xdr:col>1</xdr:col>
      <xdr:colOff>342900</xdr:colOff>
      <xdr:row>22</xdr:row>
      <xdr:rowOff>161925</xdr:rowOff>
    </xdr:to>
    <xdr:sp>
      <xdr:nvSpPr>
        <xdr:cNvPr id="1" name="Oval 1"/>
        <xdr:cNvSpPr>
          <a:spLocks/>
        </xdr:cNvSpPr>
      </xdr:nvSpPr>
      <xdr:spPr>
        <a:xfrm>
          <a:off x="4295775" y="35623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85725</xdr:rowOff>
    </xdr:from>
    <xdr:to>
      <xdr:col>24</xdr:col>
      <xdr:colOff>0</xdr:colOff>
      <xdr:row>0</xdr:row>
      <xdr:rowOff>447675</xdr:rowOff>
    </xdr:to>
    <xdr:sp macro="[0]!Sheet3.CopyRows">
      <xdr:nvSpPr>
        <xdr:cNvPr id="1" name="Oval 1"/>
        <xdr:cNvSpPr>
          <a:spLocks/>
        </xdr:cNvSpPr>
      </xdr:nvSpPr>
      <xdr:spPr>
        <a:xfrm>
          <a:off x="17621250" y="85725"/>
          <a:ext cx="0" cy="361950"/>
        </a:xfrm>
        <a:prstGeom prst="ellipse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28575</xdr:rowOff>
    </xdr:from>
    <xdr:to>
      <xdr:col>7</xdr:col>
      <xdr:colOff>657225</xdr:colOff>
      <xdr:row>0</xdr:row>
      <xdr:rowOff>295275</xdr:rowOff>
    </xdr:to>
    <xdr:sp macro="[0]!Sheet16.LoadBank">
      <xdr:nvSpPr>
        <xdr:cNvPr id="1" name="Oval 1"/>
        <xdr:cNvSpPr>
          <a:spLocks/>
        </xdr:cNvSpPr>
      </xdr:nvSpPr>
      <xdr:spPr>
        <a:xfrm flipV="1">
          <a:off x="7810500" y="28575"/>
          <a:ext cx="542925" cy="266700"/>
        </a:xfrm>
        <a:prstGeom prst="ellipse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Start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66675</xdr:rowOff>
    </xdr:from>
    <xdr:to>
      <xdr:col>14</xdr:col>
      <xdr:colOff>0</xdr:colOff>
      <xdr:row>0</xdr:row>
      <xdr:rowOff>428625</xdr:rowOff>
    </xdr:to>
    <xdr:sp macro="[0]!Sheet3.CopyRows">
      <xdr:nvSpPr>
        <xdr:cNvPr id="1" name="Oval 1"/>
        <xdr:cNvSpPr>
          <a:spLocks/>
        </xdr:cNvSpPr>
      </xdr:nvSpPr>
      <xdr:spPr>
        <a:xfrm>
          <a:off x="13782675" y="66675"/>
          <a:ext cx="0" cy="361950"/>
        </a:xfrm>
        <a:prstGeom prst="ellipse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Start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0</xdr:rowOff>
    </xdr:from>
    <xdr:to>
      <xdr:col>6</xdr:col>
      <xdr:colOff>342900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143500" y="14954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0</xdr:rowOff>
    </xdr:from>
    <xdr:to>
      <xdr:col>6</xdr:col>
      <xdr:colOff>342900</xdr:colOff>
      <xdr:row>12</xdr:row>
      <xdr:rowOff>161925</xdr:rowOff>
    </xdr:to>
    <xdr:sp>
      <xdr:nvSpPr>
        <xdr:cNvPr id="2" name="Oval 2"/>
        <xdr:cNvSpPr>
          <a:spLocks/>
        </xdr:cNvSpPr>
      </xdr:nvSpPr>
      <xdr:spPr>
        <a:xfrm>
          <a:off x="5143500" y="19907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0</xdr:rowOff>
    </xdr:from>
    <xdr:to>
      <xdr:col>6</xdr:col>
      <xdr:colOff>342900</xdr:colOff>
      <xdr:row>33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143500" y="54006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0</xdr:rowOff>
    </xdr:from>
    <xdr:to>
      <xdr:col>8</xdr:col>
      <xdr:colOff>342900</xdr:colOff>
      <xdr:row>38</xdr:row>
      <xdr:rowOff>161925</xdr:rowOff>
    </xdr:to>
    <xdr:sp>
      <xdr:nvSpPr>
        <xdr:cNvPr id="4" name="Oval 4"/>
        <xdr:cNvSpPr>
          <a:spLocks/>
        </xdr:cNvSpPr>
      </xdr:nvSpPr>
      <xdr:spPr>
        <a:xfrm>
          <a:off x="6486525" y="62198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0</xdr:rowOff>
    </xdr:from>
    <xdr:to>
      <xdr:col>8</xdr:col>
      <xdr:colOff>342900</xdr:colOff>
      <xdr:row>37</xdr:row>
      <xdr:rowOff>161925</xdr:rowOff>
    </xdr:to>
    <xdr:sp>
      <xdr:nvSpPr>
        <xdr:cNvPr id="5" name="Oval 5"/>
        <xdr:cNvSpPr>
          <a:spLocks/>
        </xdr:cNvSpPr>
      </xdr:nvSpPr>
      <xdr:spPr>
        <a:xfrm>
          <a:off x="6486525" y="60579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0</xdr:rowOff>
    </xdr:from>
    <xdr:to>
      <xdr:col>8</xdr:col>
      <xdr:colOff>342900</xdr:colOff>
      <xdr:row>42</xdr:row>
      <xdr:rowOff>161925</xdr:rowOff>
    </xdr:to>
    <xdr:sp>
      <xdr:nvSpPr>
        <xdr:cNvPr id="6" name="Oval 6"/>
        <xdr:cNvSpPr>
          <a:spLocks/>
        </xdr:cNvSpPr>
      </xdr:nvSpPr>
      <xdr:spPr>
        <a:xfrm>
          <a:off x="6486525" y="68770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43</xdr:row>
      <xdr:rowOff>0</xdr:rowOff>
    </xdr:from>
    <xdr:to>
      <xdr:col>8</xdr:col>
      <xdr:colOff>342900</xdr:colOff>
      <xdr:row>43</xdr:row>
      <xdr:rowOff>161925</xdr:rowOff>
    </xdr:to>
    <xdr:sp>
      <xdr:nvSpPr>
        <xdr:cNvPr id="7" name="Oval 7"/>
        <xdr:cNvSpPr>
          <a:spLocks/>
        </xdr:cNvSpPr>
      </xdr:nvSpPr>
      <xdr:spPr>
        <a:xfrm>
          <a:off x="6486525" y="70389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44</xdr:row>
      <xdr:rowOff>0</xdr:rowOff>
    </xdr:from>
    <xdr:to>
      <xdr:col>8</xdr:col>
      <xdr:colOff>342900</xdr:colOff>
      <xdr:row>44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486525" y="72009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190500</xdr:colOff>
      <xdr:row>41</xdr:row>
      <xdr:rowOff>0</xdr:rowOff>
    </xdr:from>
    <xdr:to>
      <xdr:col>8</xdr:col>
      <xdr:colOff>342900</xdr:colOff>
      <xdr:row>41</xdr:row>
      <xdr:rowOff>161925</xdr:rowOff>
    </xdr:to>
    <xdr:sp>
      <xdr:nvSpPr>
        <xdr:cNvPr id="9" name="Oval 9"/>
        <xdr:cNvSpPr>
          <a:spLocks/>
        </xdr:cNvSpPr>
      </xdr:nvSpPr>
      <xdr:spPr>
        <a:xfrm>
          <a:off x="6486525" y="67151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49</xdr:row>
      <xdr:rowOff>0</xdr:rowOff>
    </xdr:from>
    <xdr:to>
      <xdr:col>7</xdr:col>
      <xdr:colOff>342900</xdr:colOff>
      <xdr:row>50</xdr:row>
      <xdr:rowOff>0</xdr:rowOff>
    </xdr:to>
    <xdr:sp>
      <xdr:nvSpPr>
        <xdr:cNvPr id="10" name="Oval 10"/>
        <xdr:cNvSpPr>
          <a:spLocks/>
        </xdr:cNvSpPr>
      </xdr:nvSpPr>
      <xdr:spPr>
        <a:xfrm>
          <a:off x="5753100" y="80200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190500</xdr:colOff>
      <xdr:row>11</xdr:row>
      <xdr:rowOff>0</xdr:rowOff>
    </xdr:from>
    <xdr:to>
      <xdr:col>6</xdr:col>
      <xdr:colOff>342900</xdr:colOff>
      <xdr:row>12</xdr:row>
      <xdr:rowOff>0</xdr:rowOff>
    </xdr:to>
    <xdr:sp>
      <xdr:nvSpPr>
        <xdr:cNvPr id="11" name="Oval 11"/>
        <xdr:cNvSpPr>
          <a:spLocks/>
        </xdr:cNvSpPr>
      </xdr:nvSpPr>
      <xdr:spPr>
        <a:xfrm>
          <a:off x="5143500" y="18288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11</xdr:row>
      <xdr:rowOff>9525</xdr:rowOff>
    </xdr:from>
    <xdr:to>
      <xdr:col>4</xdr:col>
      <xdr:colOff>9525</xdr:colOff>
      <xdr:row>11</xdr:row>
      <xdr:rowOff>171450</xdr:rowOff>
    </xdr:to>
    <xdr:sp>
      <xdr:nvSpPr>
        <xdr:cNvPr id="1" name="Oval 11"/>
        <xdr:cNvSpPr>
          <a:spLocks/>
        </xdr:cNvSpPr>
      </xdr:nvSpPr>
      <xdr:spPr>
        <a:xfrm>
          <a:off x="4638675" y="18859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9525</xdr:rowOff>
    </xdr:from>
    <xdr:to>
      <xdr:col>4</xdr:col>
      <xdr:colOff>9525</xdr:colOff>
      <xdr:row>13</xdr:row>
      <xdr:rowOff>171450</xdr:rowOff>
    </xdr:to>
    <xdr:sp>
      <xdr:nvSpPr>
        <xdr:cNvPr id="2" name="Oval 12"/>
        <xdr:cNvSpPr>
          <a:spLocks/>
        </xdr:cNvSpPr>
      </xdr:nvSpPr>
      <xdr:spPr>
        <a:xfrm>
          <a:off x="4638675" y="22479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495300</xdr:colOff>
      <xdr:row>14</xdr:row>
      <xdr:rowOff>9525</xdr:rowOff>
    </xdr:from>
    <xdr:to>
      <xdr:col>4</xdr:col>
      <xdr:colOff>9525</xdr:colOff>
      <xdr:row>14</xdr:row>
      <xdr:rowOff>171450</xdr:rowOff>
    </xdr:to>
    <xdr:sp>
      <xdr:nvSpPr>
        <xdr:cNvPr id="3" name="Oval 13"/>
        <xdr:cNvSpPr>
          <a:spLocks/>
        </xdr:cNvSpPr>
      </xdr:nvSpPr>
      <xdr:spPr>
        <a:xfrm>
          <a:off x="4638675" y="24288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9525</xdr:rowOff>
    </xdr:from>
    <xdr:to>
      <xdr:col>4</xdr:col>
      <xdr:colOff>9525</xdr:colOff>
      <xdr:row>16</xdr:row>
      <xdr:rowOff>171450</xdr:rowOff>
    </xdr:to>
    <xdr:sp>
      <xdr:nvSpPr>
        <xdr:cNvPr id="4" name="Oval 15"/>
        <xdr:cNvSpPr>
          <a:spLocks/>
        </xdr:cNvSpPr>
      </xdr:nvSpPr>
      <xdr:spPr>
        <a:xfrm>
          <a:off x="4638675" y="27908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495300</xdr:colOff>
      <xdr:row>8</xdr:row>
      <xdr:rowOff>9525</xdr:rowOff>
    </xdr:from>
    <xdr:to>
      <xdr:col>2</xdr:col>
      <xdr:colOff>9525</xdr:colOff>
      <xdr:row>8</xdr:row>
      <xdr:rowOff>171450</xdr:rowOff>
    </xdr:to>
    <xdr:sp>
      <xdr:nvSpPr>
        <xdr:cNvPr id="5" name="Oval 16"/>
        <xdr:cNvSpPr>
          <a:spLocks/>
        </xdr:cNvSpPr>
      </xdr:nvSpPr>
      <xdr:spPr>
        <a:xfrm>
          <a:off x="3333750" y="13430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495300</xdr:colOff>
      <xdr:row>9</xdr:row>
      <xdr:rowOff>9525</xdr:rowOff>
    </xdr:from>
    <xdr:to>
      <xdr:col>2</xdr:col>
      <xdr:colOff>9525</xdr:colOff>
      <xdr:row>9</xdr:row>
      <xdr:rowOff>171450</xdr:rowOff>
    </xdr:to>
    <xdr:sp>
      <xdr:nvSpPr>
        <xdr:cNvPr id="6" name="Oval 17"/>
        <xdr:cNvSpPr>
          <a:spLocks/>
        </xdr:cNvSpPr>
      </xdr:nvSpPr>
      <xdr:spPr>
        <a:xfrm>
          <a:off x="3333750" y="15240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495300</xdr:colOff>
      <xdr:row>11</xdr:row>
      <xdr:rowOff>9525</xdr:rowOff>
    </xdr:from>
    <xdr:to>
      <xdr:col>4</xdr:col>
      <xdr:colOff>9525</xdr:colOff>
      <xdr:row>11</xdr:row>
      <xdr:rowOff>171450</xdr:rowOff>
    </xdr:to>
    <xdr:sp>
      <xdr:nvSpPr>
        <xdr:cNvPr id="7" name="Oval 18"/>
        <xdr:cNvSpPr>
          <a:spLocks/>
        </xdr:cNvSpPr>
      </xdr:nvSpPr>
      <xdr:spPr>
        <a:xfrm>
          <a:off x="4638675" y="18859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447675</xdr:colOff>
      <xdr:row>45</xdr:row>
      <xdr:rowOff>133350</xdr:rowOff>
    </xdr:from>
    <xdr:to>
      <xdr:col>2</xdr:col>
      <xdr:colOff>600075</xdr:colOff>
      <xdr:row>46</xdr:row>
      <xdr:rowOff>133350</xdr:rowOff>
    </xdr:to>
    <xdr:sp>
      <xdr:nvSpPr>
        <xdr:cNvPr id="8" name="Oval 20"/>
        <xdr:cNvSpPr>
          <a:spLocks/>
        </xdr:cNvSpPr>
      </xdr:nvSpPr>
      <xdr:spPr>
        <a:xfrm>
          <a:off x="3924300" y="76771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18</xdr:row>
      <xdr:rowOff>0</xdr:rowOff>
    </xdr:from>
    <xdr:to>
      <xdr:col>4</xdr:col>
      <xdr:colOff>342900</xdr:colOff>
      <xdr:row>18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648075" y="29622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4</xdr:col>
      <xdr:colOff>342900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3648075" y="3619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4</xdr:col>
      <xdr:colOff>342900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3648075" y="5238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0</xdr:rowOff>
    </xdr:from>
    <xdr:to>
      <xdr:col>4</xdr:col>
      <xdr:colOff>342900</xdr:colOff>
      <xdr:row>5</xdr:row>
      <xdr:rowOff>0</xdr:rowOff>
    </xdr:to>
    <xdr:sp>
      <xdr:nvSpPr>
        <xdr:cNvPr id="4" name="Oval 7"/>
        <xdr:cNvSpPr>
          <a:spLocks/>
        </xdr:cNvSpPr>
      </xdr:nvSpPr>
      <xdr:spPr>
        <a:xfrm>
          <a:off x="3648075" y="6858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30</xdr:row>
      <xdr:rowOff>0</xdr:rowOff>
    </xdr:from>
    <xdr:to>
      <xdr:col>7</xdr:col>
      <xdr:colOff>342900</xdr:colOff>
      <xdr:row>31</xdr:row>
      <xdr:rowOff>0</xdr:rowOff>
    </xdr:to>
    <xdr:sp>
      <xdr:nvSpPr>
        <xdr:cNvPr id="5" name="Oval 8"/>
        <xdr:cNvSpPr>
          <a:spLocks/>
        </xdr:cNvSpPr>
      </xdr:nvSpPr>
      <xdr:spPr>
        <a:xfrm>
          <a:off x="6819900" y="49244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0</xdr:rowOff>
    </xdr:from>
    <xdr:to>
      <xdr:col>7</xdr:col>
      <xdr:colOff>342900</xdr:colOff>
      <xdr:row>3</xdr:row>
      <xdr:rowOff>161925</xdr:rowOff>
    </xdr:to>
    <xdr:sp>
      <xdr:nvSpPr>
        <xdr:cNvPr id="1" name="Oval 1"/>
        <xdr:cNvSpPr>
          <a:spLocks/>
        </xdr:cNvSpPr>
      </xdr:nvSpPr>
      <xdr:spPr>
        <a:xfrm>
          <a:off x="4733925" y="4857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6</xdr:row>
      <xdr:rowOff>0</xdr:rowOff>
    </xdr:from>
    <xdr:to>
      <xdr:col>7</xdr:col>
      <xdr:colOff>342900</xdr:colOff>
      <xdr:row>6</xdr:row>
      <xdr:rowOff>161925</xdr:rowOff>
    </xdr:to>
    <xdr:sp>
      <xdr:nvSpPr>
        <xdr:cNvPr id="2" name="Oval 2"/>
        <xdr:cNvSpPr>
          <a:spLocks/>
        </xdr:cNvSpPr>
      </xdr:nvSpPr>
      <xdr:spPr>
        <a:xfrm>
          <a:off x="4733925" y="9715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0</xdr:rowOff>
    </xdr:from>
    <xdr:to>
      <xdr:col>7</xdr:col>
      <xdr:colOff>342900</xdr:colOff>
      <xdr:row>9</xdr:row>
      <xdr:rowOff>161925</xdr:rowOff>
    </xdr:to>
    <xdr:sp>
      <xdr:nvSpPr>
        <xdr:cNvPr id="3" name="Oval 3"/>
        <xdr:cNvSpPr>
          <a:spLocks/>
        </xdr:cNvSpPr>
      </xdr:nvSpPr>
      <xdr:spPr>
        <a:xfrm>
          <a:off x="4733925" y="14573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0</xdr:rowOff>
    </xdr:from>
    <xdr:to>
      <xdr:col>7</xdr:col>
      <xdr:colOff>342900</xdr:colOff>
      <xdr:row>10</xdr:row>
      <xdr:rowOff>161925</xdr:rowOff>
    </xdr:to>
    <xdr:sp>
      <xdr:nvSpPr>
        <xdr:cNvPr id="4" name="Oval 4"/>
        <xdr:cNvSpPr>
          <a:spLocks/>
        </xdr:cNvSpPr>
      </xdr:nvSpPr>
      <xdr:spPr>
        <a:xfrm>
          <a:off x="4733925" y="16192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0</xdr:rowOff>
    </xdr:from>
    <xdr:to>
      <xdr:col>7</xdr:col>
      <xdr:colOff>342900</xdr:colOff>
      <xdr:row>22</xdr:row>
      <xdr:rowOff>161925</xdr:rowOff>
    </xdr:to>
    <xdr:sp>
      <xdr:nvSpPr>
        <xdr:cNvPr id="5" name="Oval 5"/>
        <xdr:cNvSpPr>
          <a:spLocks/>
        </xdr:cNvSpPr>
      </xdr:nvSpPr>
      <xdr:spPr>
        <a:xfrm>
          <a:off x="4733925" y="35814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342900</xdr:colOff>
      <xdr:row>34</xdr:row>
      <xdr:rowOff>161925</xdr:rowOff>
    </xdr:to>
    <xdr:sp>
      <xdr:nvSpPr>
        <xdr:cNvPr id="6" name="Oval 6"/>
        <xdr:cNvSpPr>
          <a:spLocks/>
        </xdr:cNvSpPr>
      </xdr:nvSpPr>
      <xdr:spPr>
        <a:xfrm>
          <a:off x="4733925" y="55340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0</xdr:rowOff>
    </xdr:from>
    <xdr:to>
      <xdr:col>7</xdr:col>
      <xdr:colOff>342900</xdr:colOff>
      <xdr:row>32</xdr:row>
      <xdr:rowOff>0</xdr:rowOff>
    </xdr:to>
    <xdr:sp>
      <xdr:nvSpPr>
        <xdr:cNvPr id="7" name="Oval 7"/>
        <xdr:cNvSpPr>
          <a:spLocks/>
        </xdr:cNvSpPr>
      </xdr:nvSpPr>
      <xdr:spPr>
        <a:xfrm>
          <a:off x="4733925" y="50482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190500</xdr:colOff>
      <xdr:row>32</xdr:row>
      <xdr:rowOff>0</xdr:rowOff>
    </xdr:from>
    <xdr:to>
      <xdr:col>7</xdr:col>
      <xdr:colOff>342900</xdr:colOff>
      <xdr:row>33</xdr:row>
      <xdr:rowOff>0</xdr:rowOff>
    </xdr:to>
    <xdr:sp>
      <xdr:nvSpPr>
        <xdr:cNvPr id="8" name="Oval 8"/>
        <xdr:cNvSpPr>
          <a:spLocks/>
        </xdr:cNvSpPr>
      </xdr:nvSpPr>
      <xdr:spPr>
        <a:xfrm>
          <a:off x="4733925" y="52101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45</xdr:row>
      <xdr:rowOff>28575</xdr:rowOff>
    </xdr:from>
    <xdr:to>
      <xdr:col>6</xdr:col>
      <xdr:colOff>676275</xdr:colOff>
      <xdr:row>46</xdr:row>
      <xdr:rowOff>28575</xdr:rowOff>
    </xdr:to>
    <xdr:sp>
      <xdr:nvSpPr>
        <xdr:cNvPr id="9" name="Oval 9"/>
        <xdr:cNvSpPr>
          <a:spLocks/>
        </xdr:cNvSpPr>
      </xdr:nvSpPr>
      <xdr:spPr>
        <a:xfrm>
          <a:off x="4238625" y="73533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0</xdr:rowOff>
    </xdr:from>
    <xdr:to>
      <xdr:col>1</xdr:col>
      <xdr:colOff>342900</xdr:colOff>
      <xdr:row>2</xdr:row>
      <xdr:rowOff>161925</xdr:rowOff>
    </xdr:to>
    <xdr:sp>
      <xdr:nvSpPr>
        <xdr:cNvPr id="1" name="Oval 7"/>
        <xdr:cNvSpPr>
          <a:spLocks/>
        </xdr:cNvSpPr>
      </xdr:nvSpPr>
      <xdr:spPr>
        <a:xfrm>
          <a:off x="3781425" y="3429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3</xdr:row>
      <xdr:rowOff>0</xdr:rowOff>
    </xdr:from>
    <xdr:to>
      <xdr:col>1</xdr:col>
      <xdr:colOff>342900</xdr:colOff>
      <xdr:row>3</xdr:row>
      <xdr:rowOff>161925</xdr:rowOff>
    </xdr:to>
    <xdr:sp>
      <xdr:nvSpPr>
        <xdr:cNvPr id="2" name="Oval 8"/>
        <xdr:cNvSpPr>
          <a:spLocks/>
        </xdr:cNvSpPr>
      </xdr:nvSpPr>
      <xdr:spPr>
        <a:xfrm>
          <a:off x="3781425" y="5048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5</xdr:row>
      <xdr:rowOff>0</xdr:rowOff>
    </xdr:from>
    <xdr:to>
      <xdr:col>1</xdr:col>
      <xdr:colOff>342900</xdr:colOff>
      <xdr:row>5</xdr:row>
      <xdr:rowOff>161925</xdr:rowOff>
    </xdr:to>
    <xdr:sp>
      <xdr:nvSpPr>
        <xdr:cNvPr id="3" name="Oval 9"/>
        <xdr:cNvSpPr>
          <a:spLocks/>
        </xdr:cNvSpPr>
      </xdr:nvSpPr>
      <xdr:spPr>
        <a:xfrm>
          <a:off x="3781425" y="82867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1</xdr:col>
      <xdr:colOff>342900</xdr:colOff>
      <xdr:row>9</xdr:row>
      <xdr:rowOff>161925</xdr:rowOff>
    </xdr:to>
    <xdr:sp>
      <xdr:nvSpPr>
        <xdr:cNvPr id="4" name="Oval 10"/>
        <xdr:cNvSpPr>
          <a:spLocks/>
        </xdr:cNvSpPr>
      </xdr:nvSpPr>
      <xdr:spPr>
        <a:xfrm>
          <a:off x="3781425" y="148590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10</xdr:row>
      <xdr:rowOff>0</xdr:rowOff>
    </xdr:from>
    <xdr:to>
      <xdr:col>1</xdr:col>
      <xdr:colOff>342900</xdr:colOff>
      <xdr:row>10</xdr:row>
      <xdr:rowOff>161925</xdr:rowOff>
    </xdr:to>
    <xdr:sp>
      <xdr:nvSpPr>
        <xdr:cNvPr id="5" name="Oval 11"/>
        <xdr:cNvSpPr>
          <a:spLocks/>
        </xdr:cNvSpPr>
      </xdr:nvSpPr>
      <xdr:spPr>
        <a:xfrm>
          <a:off x="3781425" y="16478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0</xdr:rowOff>
    </xdr:from>
    <xdr:to>
      <xdr:col>1</xdr:col>
      <xdr:colOff>342900</xdr:colOff>
      <xdr:row>11</xdr:row>
      <xdr:rowOff>161925</xdr:rowOff>
    </xdr:to>
    <xdr:sp>
      <xdr:nvSpPr>
        <xdr:cNvPr id="6" name="Oval 12"/>
        <xdr:cNvSpPr>
          <a:spLocks/>
        </xdr:cNvSpPr>
      </xdr:nvSpPr>
      <xdr:spPr>
        <a:xfrm>
          <a:off x="3781425" y="18097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0</xdr:rowOff>
    </xdr:from>
    <xdr:to>
      <xdr:col>1</xdr:col>
      <xdr:colOff>342900</xdr:colOff>
      <xdr:row>13</xdr:row>
      <xdr:rowOff>161925</xdr:rowOff>
    </xdr:to>
    <xdr:sp>
      <xdr:nvSpPr>
        <xdr:cNvPr id="7" name="Oval 13"/>
        <xdr:cNvSpPr>
          <a:spLocks/>
        </xdr:cNvSpPr>
      </xdr:nvSpPr>
      <xdr:spPr>
        <a:xfrm>
          <a:off x="3781425" y="2143125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14</xdr:row>
      <xdr:rowOff>0</xdr:rowOff>
    </xdr:from>
    <xdr:to>
      <xdr:col>1</xdr:col>
      <xdr:colOff>342900</xdr:colOff>
      <xdr:row>14</xdr:row>
      <xdr:rowOff>161925</xdr:rowOff>
    </xdr:to>
    <xdr:sp>
      <xdr:nvSpPr>
        <xdr:cNvPr id="8" name="Oval 14"/>
        <xdr:cNvSpPr>
          <a:spLocks/>
        </xdr:cNvSpPr>
      </xdr:nvSpPr>
      <xdr:spPr>
        <a:xfrm>
          <a:off x="3781425" y="23050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0</xdr:rowOff>
    </xdr:from>
    <xdr:to>
      <xdr:col>1</xdr:col>
      <xdr:colOff>342900</xdr:colOff>
      <xdr:row>5</xdr:row>
      <xdr:rowOff>0</xdr:rowOff>
    </xdr:to>
    <xdr:sp>
      <xdr:nvSpPr>
        <xdr:cNvPr id="9" name="Oval 147"/>
        <xdr:cNvSpPr>
          <a:spLocks/>
        </xdr:cNvSpPr>
      </xdr:nvSpPr>
      <xdr:spPr>
        <a:xfrm>
          <a:off x="3781425" y="666750"/>
          <a:ext cx="152400" cy="16192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12000@.45/mile=&#163;540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workbookViewId="0" topLeftCell="A1">
      <selection activeCell="B7" sqref="B7"/>
    </sheetView>
  </sheetViews>
  <sheetFormatPr defaultColWidth="9.00390625" defaultRowHeight="12.75"/>
  <cols>
    <col min="1" max="1" width="53.875" style="0" customWidth="1"/>
    <col min="2" max="2" width="9.875" style="0" customWidth="1"/>
    <col min="3" max="5" width="8.75390625" style="0" customWidth="1"/>
    <col min="6" max="6" width="11.375" style="0" customWidth="1"/>
    <col min="7" max="7" width="8.75390625" style="0" customWidth="1"/>
    <col min="8" max="8" width="6.875" style="0" customWidth="1"/>
    <col min="9" max="9" width="8.25390625" style="0" customWidth="1"/>
    <col min="10" max="16384" width="8.75390625" style="0" customWidth="1"/>
  </cols>
  <sheetData>
    <row r="1" spans="1:8" ht="12.75">
      <c r="A1" t="s">
        <v>142</v>
      </c>
      <c r="B1" s="59">
        <v>0.2</v>
      </c>
      <c r="F1" s="216"/>
      <c r="H1" s="283"/>
    </row>
    <row r="2" spans="1:8" ht="12.75">
      <c r="A2" t="s">
        <v>143</v>
      </c>
      <c r="B2">
        <v>0.13</v>
      </c>
      <c r="F2" s="216"/>
      <c r="H2" s="283"/>
    </row>
    <row r="3" spans="1:8" ht="12.75">
      <c r="A3" t="s">
        <v>144</v>
      </c>
      <c r="B3" s="59">
        <f>B1+1</f>
        <v>1.2</v>
      </c>
      <c r="H3" s="283"/>
    </row>
    <row r="4" spans="1:8" ht="12.75">
      <c r="A4" t="s">
        <v>107</v>
      </c>
      <c r="B4">
        <f>B1/B3</f>
        <v>0.16666666666666669</v>
      </c>
      <c r="H4" s="283"/>
    </row>
    <row r="5" ht="12.75">
      <c r="A5" t="s">
        <v>238</v>
      </c>
    </row>
    <row r="6" spans="1:2" ht="12.75">
      <c r="A6" t="s">
        <v>47</v>
      </c>
      <c r="B6" t="s">
        <v>422</v>
      </c>
    </row>
    <row r="7" spans="1:3" ht="12.75">
      <c r="A7" t="s">
        <v>51</v>
      </c>
      <c r="B7" s="99">
        <v>0.19</v>
      </c>
      <c r="C7" t="s">
        <v>377</v>
      </c>
    </row>
    <row r="8" spans="1:3" ht="12.75">
      <c r="A8" t="s">
        <v>52</v>
      </c>
      <c r="B8" s="99">
        <v>0.18</v>
      </c>
      <c r="C8" t="s">
        <v>377</v>
      </c>
    </row>
    <row r="9" spans="1:3" ht="12.75">
      <c r="A9" t="s">
        <v>9</v>
      </c>
      <c r="B9" s="418"/>
      <c r="C9" t="s">
        <v>232</v>
      </c>
    </row>
    <row r="10" spans="1:3" ht="12.75">
      <c r="A10" t="s">
        <v>376</v>
      </c>
      <c r="B10">
        <v>0.45</v>
      </c>
      <c r="C10" t="s">
        <v>377</v>
      </c>
    </row>
    <row r="11" spans="1:3" ht="12.75">
      <c r="A11" t="s">
        <v>375</v>
      </c>
      <c r="B11">
        <v>0.25</v>
      </c>
      <c r="C11" t="s">
        <v>377</v>
      </c>
    </row>
    <row r="12" spans="1:3" ht="12.75">
      <c r="A12" t="s">
        <v>321</v>
      </c>
      <c r="B12">
        <v>0</v>
      </c>
      <c r="C12" t="s">
        <v>322</v>
      </c>
    </row>
    <row r="13" spans="1:3" ht="12.75">
      <c r="A13" t="s">
        <v>8</v>
      </c>
      <c r="B13">
        <v>0</v>
      </c>
      <c r="C13" t="s">
        <v>232</v>
      </c>
    </row>
    <row r="14" spans="1:3" ht="12.75">
      <c r="A14" t="s">
        <v>23</v>
      </c>
      <c r="B14" s="59"/>
      <c r="C14" t="s">
        <v>232</v>
      </c>
    </row>
    <row r="15" spans="1:3" ht="12.75">
      <c r="A15" t="s">
        <v>384</v>
      </c>
      <c r="B15" s="59">
        <v>0</v>
      </c>
      <c r="C15" t="s">
        <v>232</v>
      </c>
    </row>
    <row r="16" spans="1:3" ht="12.75">
      <c r="A16" t="s">
        <v>22</v>
      </c>
      <c r="B16">
        <v>0</v>
      </c>
      <c r="C16" t="s">
        <v>232</v>
      </c>
    </row>
    <row r="17" spans="1:3" ht="12.75">
      <c r="A17" t="s">
        <v>6</v>
      </c>
      <c r="B17">
        <v>0</v>
      </c>
      <c r="C17" t="s">
        <v>232</v>
      </c>
    </row>
    <row r="18" spans="1:3" ht="12.75">
      <c r="A18" t="s">
        <v>7</v>
      </c>
      <c r="B18" s="99">
        <v>0</v>
      </c>
      <c r="C18" t="s">
        <v>232</v>
      </c>
    </row>
    <row r="19" spans="1:9" ht="12.75">
      <c r="A19" t="s">
        <v>43</v>
      </c>
      <c r="B19">
        <v>2</v>
      </c>
      <c r="D19" s="119"/>
      <c r="E19" s="119"/>
      <c r="F19" s="119"/>
      <c r="G19" s="119"/>
      <c r="H19" s="119"/>
      <c r="I19" s="118"/>
    </row>
    <row r="20" spans="4:9" ht="12.75">
      <c r="D20" s="118"/>
      <c r="E20" s="118"/>
      <c r="F20" s="118"/>
      <c r="G20" s="118"/>
      <c r="H20" s="118"/>
      <c r="I20" s="118"/>
    </row>
    <row r="21" spans="4:9" ht="12.75">
      <c r="D21" s="118"/>
      <c r="E21" s="118"/>
      <c r="F21" s="118"/>
      <c r="G21" s="118"/>
      <c r="H21" s="118"/>
      <c r="I21" s="118"/>
    </row>
    <row r="22" spans="1:9" ht="12.75">
      <c r="A22" s="262" t="s">
        <v>190</v>
      </c>
      <c r="D22" s="118"/>
      <c r="E22" s="118"/>
      <c r="F22" s="118"/>
      <c r="G22" s="118"/>
      <c r="H22" s="118"/>
      <c r="I22" s="118"/>
    </row>
    <row r="23" spans="1:2" ht="12.75">
      <c r="A23" s="261" t="s">
        <v>95</v>
      </c>
      <c r="B23" s="137"/>
    </row>
    <row r="25" ht="12.75">
      <c r="A25" s="262" t="s">
        <v>3</v>
      </c>
    </row>
    <row r="26" ht="12.75">
      <c r="A26" s="261" t="s">
        <v>21</v>
      </c>
    </row>
    <row r="28" ht="12.75">
      <c r="A28" s="262" t="s">
        <v>4</v>
      </c>
    </row>
    <row r="29" ht="12.75">
      <c r="A29" s="274" t="s">
        <v>20</v>
      </c>
    </row>
    <row r="30" ht="12.75">
      <c r="A30" s="274"/>
    </row>
    <row r="31" ht="12.75">
      <c r="A31" s="262" t="s">
        <v>304</v>
      </c>
    </row>
    <row r="32" ht="12.75">
      <c r="A32" s="261" t="s">
        <v>305</v>
      </c>
    </row>
    <row r="33" ht="12.75">
      <c r="A33" s="261" t="s">
        <v>306</v>
      </c>
    </row>
    <row r="34" ht="12.75">
      <c r="A34" s="261" t="s">
        <v>307</v>
      </c>
    </row>
    <row r="35" ht="12.75">
      <c r="A35" s="261" t="s">
        <v>308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31"/>
  <sheetViews>
    <sheetView workbookViewId="0" topLeftCell="A1">
      <selection activeCell="G16" sqref="G16"/>
    </sheetView>
  </sheetViews>
  <sheetFormatPr defaultColWidth="8.00390625" defaultRowHeight="12.75"/>
  <cols>
    <col min="1" max="1" width="30.00390625" style="9" customWidth="1"/>
    <col min="2" max="2" width="3.625" style="9" customWidth="1"/>
    <col min="3" max="3" width="3.75390625" style="9" customWidth="1"/>
    <col min="4" max="6" width="8.00390625" style="9" customWidth="1"/>
    <col min="7" max="7" width="25.625" style="9" customWidth="1"/>
    <col min="8" max="8" width="7.125" style="9" customWidth="1"/>
    <col min="9" max="16384" width="8.00390625" style="9" customWidth="1"/>
  </cols>
  <sheetData>
    <row r="1" spans="1:8" ht="15.75">
      <c r="A1" s="41" t="s">
        <v>155</v>
      </c>
      <c r="G1" s="56" t="s">
        <v>427</v>
      </c>
      <c r="H1" s="56" t="s">
        <v>108</v>
      </c>
    </row>
    <row r="2" spans="1:8" ht="12.75">
      <c r="A2" s="56" t="s">
        <v>268</v>
      </c>
      <c r="E2" s="9">
        <f>'P&amp;L_Account'!$F$10</f>
        <v>0</v>
      </c>
      <c r="G2" s="9" t="str">
        <f>'Set Up'!A7</f>
        <v>Corp Tax Rate 151 days Nov-April</v>
      </c>
      <c r="H2" s="9">
        <v>0.2</v>
      </c>
    </row>
    <row r="3" spans="1:8" ht="12.75">
      <c r="A3" s="56" t="s">
        <v>402</v>
      </c>
      <c r="D3" s="69">
        <f>'P&amp;L_Account'!$H$38</f>
        <v>0</v>
      </c>
      <c r="F3" s="295" t="s">
        <v>338</v>
      </c>
      <c r="G3" s="56" t="str">
        <f>'Set Up'!A8</f>
        <v>Corp Tax Rate 214 days April-Nov</v>
      </c>
      <c r="H3" s="9">
        <v>0.19</v>
      </c>
    </row>
    <row r="4" spans="1:7" ht="12.75">
      <c r="A4" s="56" t="s">
        <v>316</v>
      </c>
      <c r="D4" s="44">
        <f>'P&amp;L_Forecast'!$O$27</f>
        <v>0</v>
      </c>
      <c r="F4" s="295" t="s">
        <v>339</v>
      </c>
      <c r="G4" s="56" t="s">
        <v>412</v>
      </c>
    </row>
    <row r="5" spans="1:7" ht="12.75">
      <c r="A5" s="56" t="s">
        <v>403</v>
      </c>
      <c r="D5" s="44">
        <f>'P&amp;L_Account'!$F$33</f>
        <v>0</v>
      </c>
      <c r="F5" s="295" t="s">
        <v>366</v>
      </c>
      <c r="G5" s="56" t="s">
        <v>413</v>
      </c>
    </row>
    <row r="6" spans="1:4" ht="13.5" thickBot="1">
      <c r="A6" s="56" t="s">
        <v>150</v>
      </c>
      <c r="D6" s="70">
        <f>D3+D4</f>
        <v>0</v>
      </c>
    </row>
    <row r="7" ht="12.75">
      <c r="D7" s="44"/>
    </row>
    <row r="8" spans="1:4" ht="12.75">
      <c r="A8" s="56" t="s">
        <v>204</v>
      </c>
      <c r="D8" s="44">
        <v>0</v>
      </c>
    </row>
    <row r="9" ht="12.75">
      <c r="D9" s="44"/>
    </row>
    <row r="10" spans="1:6" ht="12.75">
      <c r="A10" s="9" t="s">
        <v>156</v>
      </c>
      <c r="D10" s="44">
        <f>D6+D8</f>
        <v>0</v>
      </c>
      <c r="E10" s="42"/>
      <c r="F10" s="334" t="s">
        <v>367</v>
      </c>
    </row>
    <row r="11" spans="1:7" ht="12.75">
      <c r="A11" s="56" t="s">
        <v>205</v>
      </c>
      <c r="D11" s="44">
        <f>'Cap Allowance'!$E$17</f>
        <v>0</v>
      </c>
      <c r="G11" s="56" t="s">
        <v>414</v>
      </c>
    </row>
    <row r="12" spans="4:7" ht="12.75">
      <c r="D12" s="44"/>
      <c r="F12" s="334" t="s">
        <v>368</v>
      </c>
      <c r="G12" s="56" t="s">
        <v>369</v>
      </c>
    </row>
    <row r="13" spans="1:9" ht="12.75">
      <c r="A13" s="56" t="s">
        <v>93</v>
      </c>
      <c r="D13" s="86">
        <f>D10-D11</f>
        <v>0</v>
      </c>
      <c r="E13" s="56"/>
      <c r="G13" s="56"/>
      <c r="I13" s="86"/>
    </row>
    <row r="14" spans="1:4" ht="12.75">
      <c r="A14" s="56" t="s">
        <v>265</v>
      </c>
      <c r="D14" s="44">
        <f>'P&amp;L_Forecast'!$O$33</f>
        <v>0</v>
      </c>
    </row>
    <row r="15" ht="12.75">
      <c r="D15" s="44"/>
    </row>
    <row r="16" spans="1:4" ht="12.75">
      <c r="A16" s="91" t="s">
        <v>75</v>
      </c>
      <c r="D16" s="44"/>
    </row>
    <row r="17" spans="1:4" ht="12.75">
      <c r="A17" s="56" t="s">
        <v>16</v>
      </c>
      <c r="D17" s="44">
        <f>D13*H2*151/365</f>
        <v>0</v>
      </c>
    </row>
    <row r="18" spans="1:4" ht="12.75">
      <c r="A18" s="56" t="s">
        <v>17</v>
      </c>
      <c r="D18" s="44">
        <f>D13*H3*214/365</f>
        <v>0</v>
      </c>
    </row>
    <row r="19" spans="1:7" ht="13.5" thickBot="1">
      <c r="A19" s="56" t="s">
        <v>385</v>
      </c>
      <c r="D19" s="48">
        <f>D17+D18</f>
        <v>0</v>
      </c>
      <c r="E19" s="137"/>
      <c r="G19" s="56"/>
    </row>
    <row r="20" ht="12.75">
      <c r="A20" s="56" t="s">
        <v>394</v>
      </c>
    </row>
    <row r="21" spans="1:7" ht="13.5" thickBot="1">
      <c r="A21" s="56" t="s">
        <v>83</v>
      </c>
      <c r="D21" s="70">
        <f>D19+D20</f>
        <v>0</v>
      </c>
      <c r="E21" s="91"/>
      <c r="F21" s="56"/>
      <c r="G21" s="56"/>
    </row>
    <row r="24" ht="12.75">
      <c r="D24" s="295" t="s">
        <v>168</v>
      </c>
    </row>
    <row r="25" ht="12.75">
      <c r="D25" s="295" t="s">
        <v>406</v>
      </c>
    </row>
    <row r="26" ht="12.75">
      <c r="D26" s="295" t="s">
        <v>405</v>
      </c>
    </row>
    <row r="27" ht="12.75">
      <c r="D27" s="295" t="s">
        <v>167</v>
      </c>
    </row>
    <row r="28" ht="12.75">
      <c r="D28" s="295" t="s">
        <v>206</v>
      </c>
    </row>
    <row r="29" ht="12.75">
      <c r="D29" s="295" t="s">
        <v>411</v>
      </c>
    </row>
    <row r="30" ht="12.75">
      <c r="D30" s="295" t="s">
        <v>383</v>
      </c>
    </row>
    <row r="31" ht="12.75">
      <c r="D31" s="262" t="s">
        <v>95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N83"/>
  <sheetViews>
    <sheetView workbookViewId="0" topLeftCell="A1">
      <selection activeCell="F16" sqref="F16"/>
    </sheetView>
  </sheetViews>
  <sheetFormatPr defaultColWidth="9.00390625" defaultRowHeight="12.75"/>
  <cols>
    <col min="1" max="5" width="8.00390625" style="50" customWidth="1"/>
    <col min="6" max="6" width="8.75390625" style="50" customWidth="1"/>
    <col min="7" max="7" width="10.875" style="50" customWidth="1"/>
    <col min="8" max="8" width="7.375" style="50" customWidth="1"/>
    <col min="9" max="9" width="11.25390625" style="50" customWidth="1"/>
    <col min="10" max="10" width="36.00390625" style="50" customWidth="1"/>
    <col min="11" max="11" width="6.375" style="50" customWidth="1"/>
    <col min="12" max="12" width="10.125" style="326" customWidth="1"/>
    <col min="13" max="13" width="10.50390625" style="326" customWidth="1"/>
    <col min="14" max="16384" width="8.00390625" style="50" customWidth="1"/>
  </cols>
  <sheetData>
    <row r="1" spans="1:7" ht="12.75">
      <c r="A1" s="156" t="s">
        <v>415</v>
      </c>
      <c r="B1" s="28"/>
      <c r="C1" s="28"/>
      <c r="D1" s="28"/>
      <c r="E1" s="28"/>
      <c r="F1" s="28"/>
      <c r="G1" s="28"/>
    </row>
    <row r="2" spans="1:14" ht="12.75">
      <c r="A2" s="43"/>
      <c r="N2" s="40"/>
    </row>
    <row r="3" spans="1:13" ht="12.75">
      <c r="A3" s="76" t="s">
        <v>70</v>
      </c>
      <c r="B3" s="47"/>
      <c r="C3" s="47"/>
      <c r="D3" s="47"/>
      <c r="E3" s="47"/>
      <c r="F3" s="47"/>
      <c r="G3" s="47"/>
      <c r="H3" s="43"/>
      <c r="I3" s="47"/>
      <c r="J3" s="47"/>
      <c r="K3" s="43"/>
      <c r="L3" s="328"/>
      <c r="M3" s="328"/>
    </row>
    <row r="4" spans="1:11" ht="12.75">
      <c r="A4" s="76" t="s">
        <v>197</v>
      </c>
      <c r="C4" s="47"/>
      <c r="D4" s="47"/>
      <c r="E4" s="47"/>
      <c r="F4" s="47">
        <f>'Capital Assets'!$C$15</f>
        <v>0</v>
      </c>
      <c r="G4" s="47">
        <f>F4</f>
        <v>0</v>
      </c>
      <c r="H4" s="137"/>
      <c r="I4" s="341" t="s">
        <v>348</v>
      </c>
      <c r="J4" s="179" t="s">
        <v>12</v>
      </c>
      <c r="K4" s="47"/>
    </row>
    <row r="5" spans="1:11" ht="12.75">
      <c r="A5" s="47"/>
      <c r="B5" s="47"/>
      <c r="C5" s="47"/>
      <c r="D5" s="47"/>
      <c r="E5" s="47"/>
      <c r="F5" s="47"/>
      <c r="G5" s="47"/>
      <c r="H5" s="47"/>
      <c r="I5" s="211"/>
      <c r="J5" s="47"/>
      <c r="K5" s="43"/>
    </row>
    <row r="6" spans="1:11" ht="12.75">
      <c r="A6" s="76" t="s">
        <v>198</v>
      </c>
      <c r="B6" s="47"/>
      <c r="C6" s="47"/>
      <c r="D6" s="47"/>
      <c r="E6" s="47"/>
      <c r="F6" s="47"/>
      <c r="G6" s="47"/>
      <c r="H6" s="47"/>
      <c r="I6" s="211"/>
      <c r="J6" s="47"/>
      <c r="K6" s="43"/>
    </row>
    <row r="7" spans="1:11" ht="12.75">
      <c r="A7" s="47"/>
      <c r="B7" s="47" t="s">
        <v>60</v>
      </c>
      <c r="C7" s="47"/>
      <c r="D7" s="47"/>
      <c r="E7" s="47"/>
      <c r="F7" s="47">
        <f>Income!$G$140</f>
        <v>0</v>
      </c>
      <c r="G7" s="47"/>
      <c r="H7" s="137"/>
      <c r="I7" s="341" t="s">
        <v>349</v>
      </c>
      <c r="J7" s="291" t="s">
        <v>327</v>
      </c>
      <c r="K7" s="43"/>
    </row>
    <row r="8" spans="1:10" ht="12.75">
      <c r="A8" s="47"/>
      <c r="B8" s="47" t="s">
        <v>116</v>
      </c>
      <c r="C8" s="47"/>
      <c r="D8" s="47"/>
      <c r="E8" s="47"/>
      <c r="F8" s="47"/>
      <c r="G8" s="47"/>
      <c r="H8" s="47"/>
      <c r="I8" s="211"/>
      <c r="J8" s="47" t="s">
        <v>410</v>
      </c>
    </row>
    <row r="9" spans="1:11" ht="12.75">
      <c r="A9" s="47"/>
      <c r="B9" s="47" t="s">
        <v>86</v>
      </c>
      <c r="C9" s="47"/>
      <c r="D9" s="47"/>
      <c r="E9" s="47"/>
      <c r="F9" s="47"/>
      <c r="G9" s="47"/>
      <c r="H9" s="47"/>
      <c r="I9" s="211"/>
      <c r="J9" s="47" t="s">
        <v>115</v>
      </c>
      <c r="K9" s="43"/>
    </row>
    <row r="10" spans="1:11" ht="12.75">
      <c r="A10" s="47"/>
      <c r="B10" s="47" t="s">
        <v>87</v>
      </c>
      <c r="C10" s="47"/>
      <c r="D10" s="47"/>
      <c r="E10" s="77"/>
      <c r="F10" s="214">
        <f>IF(Bank!$F$500&gt;0,Bank!$F$500,0)</f>
        <v>0</v>
      </c>
      <c r="G10" s="47"/>
      <c r="H10" s="137"/>
      <c r="I10" s="341"/>
      <c r="J10" s="291" t="s">
        <v>409</v>
      </c>
      <c r="K10" s="43"/>
    </row>
    <row r="11" spans="1:13" ht="13.5" thickBot="1">
      <c r="A11" s="47"/>
      <c r="B11" s="47"/>
      <c r="C11" s="47"/>
      <c r="D11" s="47"/>
      <c r="E11" s="47"/>
      <c r="F11" s="189">
        <f>SUM(F7:F10)</f>
        <v>0</v>
      </c>
      <c r="G11" s="45">
        <f>F11</f>
        <v>0</v>
      </c>
      <c r="H11" s="137"/>
      <c r="I11" s="341" t="s">
        <v>350</v>
      </c>
      <c r="J11" s="47"/>
      <c r="K11" s="45" t="s">
        <v>25</v>
      </c>
      <c r="L11" s="329"/>
      <c r="M11" s="329"/>
    </row>
    <row r="12" spans="1:12" ht="12.75">
      <c r="A12" s="47"/>
      <c r="G12" s="45"/>
      <c r="H12" s="47"/>
      <c r="I12" s="211"/>
      <c r="J12" s="76"/>
      <c r="K12" s="49"/>
      <c r="L12" s="327"/>
    </row>
    <row r="13" spans="1:12" ht="12.75">
      <c r="A13" s="76" t="s">
        <v>88</v>
      </c>
      <c r="B13" s="47"/>
      <c r="C13" s="47"/>
      <c r="D13" s="47"/>
      <c r="E13" s="47"/>
      <c r="F13" s="79"/>
      <c r="G13" s="47"/>
      <c r="H13" s="47"/>
      <c r="I13" s="211"/>
      <c r="K13" s="79"/>
      <c r="L13" s="327"/>
    </row>
    <row r="14" spans="1:12" ht="12.75">
      <c r="A14" s="76" t="s">
        <v>193</v>
      </c>
      <c r="B14" s="47"/>
      <c r="C14" s="47"/>
      <c r="D14" s="47"/>
      <c r="E14" s="47"/>
      <c r="F14" s="47"/>
      <c r="G14" s="47"/>
      <c r="J14" s="47"/>
      <c r="K14" s="43"/>
      <c r="L14" s="327"/>
    </row>
    <row r="15" spans="1:12" ht="12.75">
      <c r="A15" s="47"/>
      <c r="B15" s="43" t="s">
        <v>407</v>
      </c>
      <c r="C15" s="43"/>
      <c r="D15" s="43"/>
      <c r="E15" s="43"/>
      <c r="F15" s="412">
        <f>IF(Bank!$F$500&lt;0,(Bank!$F$500)*-1,0)</f>
        <v>0</v>
      </c>
      <c r="G15" s="47"/>
      <c r="H15" s="47"/>
      <c r="J15" s="291" t="s">
        <v>408</v>
      </c>
      <c r="K15" s="43"/>
      <c r="L15" s="327"/>
    </row>
    <row r="16" spans="1:12" ht="12.75">
      <c r="A16" s="47"/>
      <c r="B16" s="47" t="s">
        <v>11</v>
      </c>
      <c r="C16" s="47"/>
      <c r="D16" s="47"/>
      <c r="E16" s="47"/>
      <c r="F16" s="418">
        <f>'Set Up'!$B$9</f>
        <v>0</v>
      </c>
      <c r="G16" s="47"/>
      <c r="H16" s="47"/>
      <c r="I16" s="211"/>
      <c r="J16" s="56" t="s">
        <v>302</v>
      </c>
      <c r="K16" s="43"/>
      <c r="L16" s="417"/>
    </row>
    <row r="17" spans="1:12" ht="12.75">
      <c r="A17" s="47"/>
      <c r="B17" s="47" t="s">
        <v>119</v>
      </c>
      <c r="C17" s="47"/>
      <c r="D17" s="47"/>
      <c r="E17" s="291"/>
      <c r="F17" s="413">
        <f>Loans!$H$402</f>
        <v>0</v>
      </c>
      <c r="G17" s="47"/>
      <c r="H17" s="47"/>
      <c r="I17" s="211"/>
      <c r="J17" s="47" t="s">
        <v>18</v>
      </c>
      <c r="L17" s="327"/>
    </row>
    <row r="18" spans="1:12" ht="12.75">
      <c r="A18" s="47"/>
      <c r="B18" s="47" t="s">
        <v>84</v>
      </c>
      <c r="C18" s="47"/>
      <c r="D18" s="47"/>
      <c r="E18" s="47"/>
      <c r="F18" s="412">
        <f>'Corp Tax Calcs'!$D$21</f>
        <v>0</v>
      </c>
      <c r="G18" s="47"/>
      <c r="H18" s="47"/>
      <c r="I18" s="211"/>
      <c r="J18" s="214" t="s">
        <v>15</v>
      </c>
      <c r="K18" s="43"/>
      <c r="L18" s="327"/>
    </row>
    <row r="19" spans="1:12" ht="12.75">
      <c r="A19" s="47"/>
      <c r="B19" s="47" t="s">
        <v>10</v>
      </c>
      <c r="C19" s="47"/>
      <c r="D19" s="47"/>
      <c r="E19" s="47"/>
      <c r="F19" s="414">
        <f>'Vat Account'!$N$11</f>
        <v>0</v>
      </c>
      <c r="H19" s="47"/>
      <c r="J19" s="214" t="s">
        <v>29</v>
      </c>
      <c r="K19" s="47"/>
      <c r="L19" s="327"/>
    </row>
    <row r="20" spans="1:13" ht="13.5" thickBot="1">
      <c r="A20" s="47"/>
      <c r="B20" s="76" t="s">
        <v>120</v>
      </c>
      <c r="C20" s="47"/>
      <c r="D20" s="47"/>
      <c r="E20" s="47"/>
      <c r="F20" s="415">
        <f>SUM(F15:F19)</f>
        <v>0</v>
      </c>
      <c r="G20" s="47">
        <f>-F20</f>
        <v>0</v>
      </c>
      <c r="H20" s="47"/>
      <c r="I20" s="341" t="s">
        <v>351</v>
      </c>
      <c r="K20" s="40" t="s">
        <v>24</v>
      </c>
      <c r="L20" s="330"/>
      <c r="M20" s="330"/>
    </row>
    <row r="21" spans="1:12" ht="12.75">
      <c r="A21" s="47"/>
      <c r="B21" s="210" t="s">
        <v>235</v>
      </c>
      <c r="C21" s="211"/>
      <c r="D21" s="211"/>
      <c r="E21" s="211"/>
      <c r="F21" s="416">
        <f>F11-F20</f>
        <v>0</v>
      </c>
      <c r="H21" s="47"/>
      <c r="I21" s="341" t="s">
        <v>352</v>
      </c>
      <c r="J21" s="47"/>
      <c r="K21" s="43"/>
      <c r="L21" s="327"/>
    </row>
    <row r="22" spans="1:11" ht="12.75">
      <c r="A22" s="47"/>
      <c r="B22" s="47"/>
      <c r="C22" s="47"/>
      <c r="D22" s="47"/>
      <c r="E22" s="47"/>
      <c r="F22" s="47"/>
      <c r="G22" s="47"/>
      <c r="H22" s="47"/>
      <c r="J22" s="76"/>
      <c r="K22" s="45"/>
    </row>
    <row r="23" spans="1:13" ht="13.5" thickBot="1">
      <c r="A23" s="47"/>
      <c r="B23" s="76" t="s">
        <v>163</v>
      </c>
      <c r="C23" s="47"/>
      <c r="D23" s="47"/>
      <c r="E23" s="47"/>
      <c r="F23" s="47"/>
      <c r="G23" s="80">
        <f>G4+G11+G20</f>
        <v>0</v>
      </c>
      <c r="H23" s="137"/>
      <c r="I23" s="341" t="s">
        <v>353</v>
      </c>
      <c r="J23" s="76" t="s">
        <v>45</v>
      </c>
      <c r="K23" s="214" t="s">
        <v>23</v>
      </c>
      <c r="L23" s="330"/>
      <c r="M23" s="330"/>
    </row>
    <row r="24" spans="1:11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234"/>
    </row>
    <row r="25" spans="1:11" ht="12.75">
      <c r="A25" s="76" t="s">
        <v>194</v>
      </c>
      <c r="B25" s="47"/>
      <c r="C25" s="47"/>
      <c r="D25" s="47"/>
      <c r="E25" s="47"/>
      <c r="F25" s="47"/>
      <c r="G25" s="47"/>
      <c r="H25" s="309">
        <f>F35-G23</f>
        <v>0</v>
      </c>
      <c r="I25" s="117" t="str">
        <f>IF(TRUNC(F35-G23)=0,"BALANCE OK","BALANCE ERROR")</f>
        <v>BALANCE OK</v>
      </c>
      <c r="J25" s="47"/>
      <c r="K25" s="43"/>
    </row>
    <row r="26" spans="1:11" ht="12.75">
      <c r="A26" s="76" t="s">
        <v>195</v>
      </c>
      <c r="B26" s="47"/>
      <c r="C26" s="47"/>
      <c r="D26" s="47"/>
      <c r="E26" s="47"/>
      <c r="F26" s="47"/>
      <c r="G26" s="47"/>
      <c r="H26" s="47"/>
      <c r="I26" s="47"/>
      <c r="J26" s="47"/>
      <c r="K26" s="43"/>
    </row>
    <row r="27" spans="1:13" ht="12.75">
      <c r="A27" s="47"/>
      <c r="B27" s="94" t="s">
        <v>378</v>
      </c>
      <c r="C27" s="94"/>
      <c r="D27" s="94"/>
      <c r="E27" s="94"/>
      <c r="F27" s="94">
        <f>'Set Up'!$B$14-2</f>
        <v>-2</v>
      </c>
      <c r="G27" s="47"/>
      <c r="H27" s="47"/>
      <c r="I27" s="47"/>
      <c r="J27" s="47" t="s">
        <v>314</v>
      </c>
      <c r="K27" s="43"/>
      <c r="M27" s="328"/>
    </row>
    <row r="28" spans="1:11" ht="12.75">
      <c r="A28" s="47"/>
      <c r="B28" s="47" t="s">
        <v>102</v>
      </c>
      <c r="C28" s="47"/>
      <c r="D28" s="47"/>
      <c r="E28" s="47"/>
      <c r="F28" s="47"/>
      <c r="G28" s="47"/>
      <c r="H28" s="45"/>
      <c r="I28" s="47"/>
      <c r="J28" s="47"/>
      <c r="K28" s="43"/>
    </row>
    <row r="29" spans="1:11" ht="12.75">
      <c r="A29" s="47"/>
      <c r="B29" s="47" t="s">
        <v>165</v>
      </c>
      <c r="C29" s="47"/>
      <c r="D29" s="47"/>
      <c r="E29" s="47"/>
      <c r="F29" s="69">
        <f>'P&amp;L_Account'!$H$43</f>
        <v>0</v>
      </c>
      <c r="G29" s="90"/>
      <c r="H29" s="47"/>
      <c r="I29" s="47"/>
      <c r="J29" s="47"/>
      <c r="K29" s="43"/>
    </row>
    <row r="30" spans="1:11" ht="12.75">
      <c r="A30" s="47"/>
      <c r="B30" s="47" t="s">
        <v>264</v>
      </c>
      <c r="C30" s="47"/>
      <c r="D30" s="47"/>
      <c r="E30" s="47"/>
      <c r="F30" s="79">
        <f>'P&amp;L_Forecast'!$O$33</f>
        <v>0</v>
      </c>
      <c r="G30" s="47"/>
      <c r="H30" s="47"/>
      <c r="I30" s="47"/>
      <c r="J30" s="47" t="s">
        <v>393</v>
      </c>
      <c r="K30" s="43"/>
    </row>
    <row r="31" spans="1:11" ht="12.75">
      <c r="A31" s="47"/>
      <c r="B31" s="47"/>
      <c r="C31" s="47"/>
      <c r="D31" s="47"/>
      <c r="E31" s="47"/>
      <c r="F31" s="78"/>
      <c r="G31" s="47"/>
      <c r="H31" s="47"/>
      <c r="I31" s="47"/>
      <c r="J31" s="47"/>
      <c r="K31" s="43"/>
    </row>
    <row r="32" spans="1:11" ht="12.75">
      <c r="A32" s="47"/>
      <c r="B32" s="47" t="s">
        <v>103</v>
      </c>
      <c r="C32" s="47"/>
      <c r="D32" s="47"/>
      <c r="E32" s="47"/>
      <c r="F32" s="120">
        <f>'P&amp;L_Account'!$H$45</f>
        <v>-2</v>
      </c>
      <c r="G32" s="76">
        <f>F32-F27</f>
        <v>0</v>
      </c>
      <c r="H32" s="47"/>
      <c r="I32" s="341" t="s">
        <v>354</v>
      </c>
      <c r="J32" s="211" t="s">
        <v>380</v>
      </c>
      <c r="K32" s="43"/>
    </row>
    <row r="33" spans="1:11" ht="12.75">
      <c r="A33" s="47"/>
      <c r="B33" s="47" t="s">
        <v>104</v>
      </c>
      <c r="C33" s="47"/>
      <c r="D33" s="47"/>
      <c r="E33" s="47"/>
      <c r="F33" s="47">
        <f>'Set Up'!$B$19</f>
        <v>2</v>
      </c>
      <c r="G33" s="47"/>
      <c r="H33" s="47"/>
      <c r="I33" s="341" t="s">
        <v>355</v>
      </c>
      <c r="J33" s="47"/>
      <c r="K33" s="43"/>
    </row>
    <row r="34" spans="1:13" ht="12.75">
      <c r="A34" s="47"/>
      <c r="B34" s="47"/>
      <c r="C34" s="47"/>
      <c r="D34" s="47"/>
      <c r="E34" s="47"/>
      <c r="F34" s="47"/>
      <c r="G34" s="47"/>
      <c r="H34" s="47"/>
      <c r="I34" s="211"/>
      <c r="J34" s="47"/>
      <c r="K34" s="43"/>
      <c r="M34" s="328"/>
    </row>
    <row r="35" spans="1:13" ht="13.5" thickBot="1">
      <c r="A35" s="47"/>
      <c r="B35" s="94" t="s">
        <v>105</v>
      </c>
      <c r="C35" s="94"/>
      <c r="D35" s="94"/>
      <c r="E35" s="94"/>
      <c r="F35" s="95">
        <f>F32+F33</f>
        <v>0</v>
      </c>
      <c r="G35" s="47"/>
      <c r="H35" s="47"/>
      <c r="I35" s="341" t="s">
        <v>356</v>
      </c>
      <c r="J35" s="76" t="s">
        <v>45</v>
      </c>
      <c r="K35" s="47"/>
      <c r="L35" s="329"/>
      <c r="M35" s="329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8" ht="12.75">
      <c r="A38" s="267" t="s">
        <v>208</v>
      </c>
    </row>
    <row r="39" ht="12.75">
      <c r="A39" s="267" t="s">
        <v>209</v>
      </c>
    </row>
    <row r="40" ht="12.75">
      <c r="A40" s="267" t="s">
        <v>210</v>
      </c>
    </row>
    <row r="41" ht="12.75">
      <c r="A41" s="267" t="s">
        <v>212</v>
      </c>
    </row>
    <row r="42" ht="12.75">
      <c r="A42" s="267" t="s">
        <v>372</v>
      </c>
    </row>
    <row r="43" ht="12.75">
      <c r="A43" s="267" t="s">
        <v>153</v>
      </c>
    </row>
    <row r="44" ht="12.75">
      <c r="A44" s="267" t="s">
        <v>213</v>
      </c>
    </row>
    <row r="45" ht="12.75">
      <c r="A45" s="267" t="s">
        <v>69</v>
      </c>
    </row>
    <row r="46" ht="12.75">
      <c r="A46" s="262" t="s">
        <v>95</v>
      </c>
    </row>
    <row r="47" ht="15">
      <c r="A47" s="301" t="s">
        <v>99</v>
      </c>
    </row>
    <row r="48" spans="1:10" ht="15">
      <c r="A48" s="301" t="s">
        <v>96</v>
      </c>
      <c r="J48" s="40" t="s">
        <v>126</v>
      </c>
    </row>
    <row r="49" spans="1:10" ht="15">
      <c r="A49" s="301" t="s">
        <v>97</v>
      </c>
      <c r="J49" s="40"/>
    </row>
    <row r="50" spans="1:10" ht="15">
      <c r="A50" s="301" t="s">
        <v>98</v>
      </c>
      <c r="J50" s="40" t="s">
        <v>124</v>
      </c>
    </row>
    <row r="51" ht="15">
      <c r="A51" s="301" t="s">
        <v>125</v>
      </c>
    </row>
    <row r="52" ht="12.75">
      <c r="A52"/>
    </row>
    <row r="53" ht="15">
      <c r="A53" s="301"/>
    </row>
    <row r="54" ht="15">
      <c r="A54" s="301"/>
    </row>
    <row r="55" ht="15">
      <c r="A55" s="301"/>
    </row>
    <row r="56" ht="15">
      <c r="A56" s="301"/>
    </row>
    <row r="57" ht="15">
      <c r="A57" s="301"/>
    </row>
    <row r="58" ht="15">
      <c r="A58" s="301"/>
    </row>
    <row r="59" ht="15">
      <c r="A59" s="301"/>
    </row>
    <row r="60" ht="15">
      <c r="A60" s="301"/>
    </row>
    <row r="61" ht="15">
      <c r="A61" s="301"/>
    </row>
    <row r="62" ht="15">
      <c r="A62" s="301"/>
    </row>
    <row r="63" ht="15">
      <c r="A63" s="301"/>
    </row>
    <row r="64" ht="15">
      <c r="A64" s="301"/>
    </row>
    <row r="65" ht="15">
      <c r="A65" s="301"/>
    </row>
    <row r="66" ht="15">
      <c r="A66" s="301"/>
    </row>
    <row r="67" ht="12.75">
      <c r="A67" s="156"/>
    </row>
    <row r="68" ht="12.75">
      <c r="A68" s="156"/>
    </row>
    <row r="69" ht="12.75">
      <c r="A69" s="156"/>
    </row>
    <row r="70" ht="12.75">
      <c r="A70" s="156"/>
    </row>
    <row r="71" ht="12.75">
      <c r="A71" s="156"/>
    </row>
    <row r="72" ht="12.75">
      <c r="A72" s="156"/>
    </row>
    <row r="73" ht="12.75">
      <c r="A73" s="156"/>
    </row>
    <row r="74" ht="12.75">
      <c r="A74" s="156"/>
    </row>
    <row r="75" ht="12.75">
      <c r="A75" s="156"/>
    </row>
    <row r="76" ht="12.75">
      <c r="A76" s="156"/>
    </row>
    <row r="77" ht="12.75">
      <c r="A77" s="156"/>
    </row>
    <row r="78" ht="12.75">
      <c r="A78" s="156"/>
    </row>
    <row r="79" ht="12.75">
      <c r="A79" s="156"/>
    </row>
    <row r="80" ht="12.75">
      <c r="A80" s="156"/>
    </row>
    <row r="81" ht="12.75">
      <c r="A81" s="156"/>
    </row>
    <row r="82" ht="12.75">
      <c r="A82" s="156"/>
    </row>
    <row r="83" ht="12.75">
      <c r="A83" s="156"/>
    </row>
  </sheetData>
  <printOptions/>
  <pageMargins left="0.7480314960629921" right="0.7480314960629921" top="0.984251968503937" bottom="0.984251968503937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5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7.125" style="172" customWidth="1"/>
    <col min="2" max="2" width="9.50390625" style="172" customWidth="1"/>
    <col min="3" max="3" width="8.625" style="172" customWidth="1"/>
    <col min="4" max="16384" width="8.00390625" style="172" customWidth="1"/>
  </cols>
  <sheetData>
    <row r="1" spans="1:3" s="170" customFormat="1" ht="14.25">
      <c r="A1" s="168" t="s">
        <v>2</v>
      </c>
      <c r="B1" s="169"/>
      <c r="C1" s="169"/>
    </row>
    <row r="2" spans="1:3" s="321" customFormat="1" ht="12.75">
      <c r="A2" s="318" t="s">
        <v>34</v>
      </c>
      <c r="B2" s="319"/>
      <c r="C2" s="320" t="s">
        <v>418</v>
      </c>
    </row>
    <row r="3" spans="1:5" ht="12.75">
      <c r="A3" s="171" t="s">
        <v>41</v>
      </c>
      <c r="B3" s="47"/>
      <c r="D3" s="342" t="s">
        <v>357</v>
      </c>
      <c r="E3" s="342"/>
    </row>
    <row r="4" spans="1:5" ht="12.75">
      <c r="A4" s="174" t="s">
        <v>400</v>
      </c>
      <c r="B4" s="47"/>
      <c r="C4" s="173">
        <f>B42</f>
        <v>0</v>
      </c>
      <c r="D4" s="342" t="s">
        <v>358</v>
      </c>
      <c r="E4" s="342"/>
    </row>
    <row r="5" spans="1:5" ht="12.75">
      <c r="A5" s="174" t="s">
        <v>399</v>
      </c>
      <c r="B5" s="47"/>
      <c r="C5" s="173"/>
      <c r="D5" s="342" t="s">
        <v>359</v>
      </c>
      <c r="E5" s="342"/>
    </row>
    <row r="6" spans="1:6" ht="13.5" thickBot="1">
      <c r="A6" s="171" t="s">
        <v>42</v>
      </c>
      <c r="B6" s="47"/>
      <c r="C6" s="175">
        <f>C4+C3</f>
        <v>0</v>
      </c>
      <c r="D6" s="343" t="s">
        <v>360</v>
      </c>
      <c r="E6" s="343"/>
      <c r="F6" s="392"/>
    </row>
    <row r="7" spans="1:5" ht="12.75">
      <c r="A7" s="171"/>
      <c r="D7" s="170"/>
      <c r="E7" s="170"/>
    </row>
    <row r="8" spans="1:5" ht="12.75">
      <c r="A8" s="171" t="s">
        <v>48</v>
      </c>
      <c r="B8" s="174"/>
      <c r="C8" s="176">
        <v>0.25</v>
      </c>
      <c r="D8" s="170"/>
      <c r="E8" s="170"/>
    </row>
    <row r="9" spans="4:5" ht="12.75">
      <c r="D9" s="170"/>
      <c r="E9" s="170"/>
    </row>
    <row r="10" spans="1:5" ht="12.75">
      <c r="A10" s="171" t="s">
        <v>55</v>
      </c>
      <c r="B10" s="47"/>
      <c r="D10" s="342" t="s">
        <v>361</v>
      </c>
      <c r="E10" s="342"/>
    </row>
    <row r="11" spans="1:5" ht="12.75">
      <c r="A11" s="174" t="s">
        <v>68</v>
      </c>
      <c r="B11" s="47"/>
      <c r="C11" s="177">
        <f>(C14+C4)*C8</f>
        <v>0</v>
      </c>
      <c r="D11" s="342" t="s">
        <v>362</v>
      </c>
      <c r="E11" s="342"/>
    </row>
    <row r="12" spans="1:5" ht="13.5" thickBot="1">
      <c r="A12" s="171" t="s">
        <v>114</v>
      </c>
      <c r="B12" s="47"/>
      <c r="C12" s="175"/>
      <c r="D12" s="342" t="s">
        <v>363</v>
      </c>
      <c r="E12" s="342"/>
    </row>
    <row r="13" spans="4:5" ht="12.75">
      <c r="D13" s="170"/>
      <c r="E13" s="170"/>
    </row>
    <row r="14" spans="1:5" ht="12.75">
      <c r="A14" s="171" t="s">
        <v>166</v>
      </c>
      <c r="B14" s="47"/>
      <c r="C14" s="172">
        <v>0</v>
      </c>
      <c r="D14" s="342" t="s">
        <v>364</v>
      </c>
      <c r="E14" s="342"/>
    </row>
    <row r="15" spans="1:5" ht="12.75">
      <c r="A15" s="171" t="s">
        <v>117</v>
      </c>
      <c r="B15" s="47"/>
      <c r="C15" s="178">
        <f>C14+(C4-C11)</f>
        <v>0</v>
      </c>
      <c r="D15" s="344" t="s">
        <v>365</v>
      </c>
      <c r="E15" s="344"/>
    </row>
    <row r="16" spans="1:5" s="179" customFormat="1" ht="12.75">
      <c r="A16" s="259" t="s">
        <v>1</v>
      </c>
      <c r="B16" s="172"/>
      <c r="C16" s="258">
        <f>C42</f>
        <v>0</v>
      </c>
      <c r="E16" s="259"/>
    </row>
    <row r="17" spans="1:2" s="179" customFormat="1" ht="12.75">
      <c r="A17" s="259"/>
      <c r="B17" s="255"/>
    </row>
    <row r="18" s="179" customFormat="1" ht="12.75">
      <c r="A18" s="179" t="s">
        <v>19</v>
      </c>
    </row>
    <row r="19" spans="1:6" s="170" customFormat="1" ht="12.75">
      <c r="A19" s="180" t="s">
        <v>251</v>
      </c>
      <c r="F19" s="331"/>
    </row>
    <row r="20" ht="12.75">
      <c r="A20" s="181"/>
    </row>
    <row r="21" spans="1:3" s="323" customFormat="1" ht="12.75">
      <c r="A21" s="322" t="s">
        <v>420</v>
      </c>
      <c r="B21" s="322" t="s">
        <v>33</v>
      </c>
      <c r="C21" s="322" t="s">
        <v>421</v>
      </c>
    </row>
    <row r="22" spans="1:3" s="170" customFormat="1" ht="12.75">
      <c r="A22" s="182"/>
      <c r="B22" s="183"/>
      <c r="C22" s="183">
        <f>B22-(B22*C8)</f>
        <v>0</v>
      </c>
    </row>
    <row r="23" spans="1:3" s="170" customFormat="1" ht="12.75">
      <c r="A23" s="184"/>
      <c r="B23" s="183"/>
      <c r="C23" s="183">
        <f>B23-(B23*C8)</f>
        <v>0</v>
      </c>
    </row>
    <row r="24" spans="1:3" s="170" customFormat="1" ht="12.75">
      <c r="A24" s="184"/>
      <c r="B24" s="183"/>
      <c r="C24" s="183">
        <f>B24-(B24*C8)</f>
        <v>0</v>
      </c>
    </row>
    <row r="25" spans="1:3" s="170" customFormat="1" ht="12.75">
      <c r="A25" s="184"/>
      <c r="B25" s="183"/>
      <c r="C25" s="183">
        <f>B25-(B25*C8)</f>
        <v>0</v>
      </c>
    </row>
    <row r="26" spans="1:3" s="170" customFormat="1" ht="12.75">
      <c r="A26" s="182"/>
      <c r="B26" s="183"/>
      <c r="C26" s="183">
        <f>B26-(B26*C8)</f>
        <v>0</v>
      </c>
    </row>
    <row r="27" spans="1:3" s="170" customFormat="1" ht="12.75">
      <c r="A27" s="184"/>
      <c r="B27" s="183"/>
      <c r="C27" s="183">
        <f>B27-(B27*C8)</f>
        <v>0</v>
      </c>
    </row>
    <row r="28" spans="1:3" s="170" customFormat="1" ht="12.75">
      <c r="A28" s="184"/>
      <c r="B28" s="183"/>
      <c r="C28" s="183">
        <f>B28-(B28*C8)</f>
        <v>0</v>
      </c>
    </row>
    <row r="29" spans="1:3" s="170" customFormat="1" ht="12.75">
      <c r="A29" s="184"/>
      <c r="B29" s="183"/>
      <c r="C29" s="183">
        <f>B29-(B29*C8)</f>
        <v>0</v>
      </c>
    </row>
    <row r="30" spans="1:3" s="170" customFormat="1" ht="12.75">
      <c r="A30" s="184"/>
      <c r="B30" s="183"/>
      <c r="C30" s="183">
        <f>B30-(B30*C8)</f>
        <v>0</v>
      </c>
    </row>
    <row r="31" spans="1:3" s="170" customFormat="1" ht="12.75">
      <c r="A31" s="184"/>
      <c r="B31" s="183"/>
      <c r="C31" s="183">
        <f>B31-(B31*C8)</f>
        <v>0</v>
      </c>
    </row>
    <row r="32" spans="1:3" s="170" customFormat="1" ht="12.75">
      <c r="A32" s="184"/>
      <c r="B32" s="183"/>
      <c r="C32" s="183">
        <f>B32-(B32*C8)</f>
        <v>0</v>
      </c>
    </row>
    <row r="33" spans="1:3" s="170" customFormat="1" ht="12.75">
      <c r="A33" s="184"/>
      <c r="B33" s="183"/>
      <c r="C33" s="183">
        <f>B33-(B33*C8)</f>
        <v>0</v>
      </c>
    </row>
    <row r="34" spans="1:3" s="170" customFormat="1" ht="12.75">
      <c r="A34" s="184"/>
      <c r="B34" s="183"/>
      <c r="C34" s="183">
        <f>B34-(B34*C8)</f>
        <v>0</v>
      </c>
    </row>
    <row r="35" spans="1:3" s="170" customFormat="1" ht="12.75">
      <c r="A35" s="184"/>
      <c r="B35" s="183"/>
      <c r="C35" s="183">
        <f>B35-(B35*C8)</f>
        <v>0</v>
      </c>
    </row>
    <row r="36" spans="1:3" s="170" customFormat="1" ht="12.75">
      <c r="A36" s="184"/>
      <c r="B36" s="183"/>
      <c r="C36" s="183">
        <f>B36-(B36*C8)</f>
        <v>0</v>
      </c>
    </row>
    <row r="37" spans="1:3" s="170" customFormat="1" ht="12.75">
      <c r="A37" s="184"/>
      <c r="B37" s="183"/>
      <c r="C37" s="183">
        <f>B37-(B37*C8)</f>
        <v>0</v>
      </c>
    </row>
    <row r="38" spans="1:3" s="170" customFormat="1" ht="12.75">
      <c r="A38" s="184"/>
      <c r="B38" s="183"/>
      <c r="C38" s="183">
        <f>B38-(B38*C8)</f>
        <v>0</v>
      </c>
    </row>
    <row r="39" spans="1:3" s="170" customFormat="1" ht="12.75">
      <c r="A39" s="184"/>
      <c r="B39" s="183"/>
      <c r="C39" s="183">
        <f>B39-(B39*C8)</f>
        <v>0</v>
      </c>
    </row>
    <row r="40" spans="1:3" s="170" customFormat="1" ht="12.75">
      <c r="A40" s="184"/>
      <c r="B40" s="183"/>
      <c r="C40" s="183">
        <f>B40-(B40*C8)</f>
        <v>0</v>
      </c>
    </row>
    <row r="41" spans="2:3" s="170" customFormat="1" ht="12.75">
      <c r="B41" s="250"/>
      <c r="C41" s="250"/>
    </row>
    <row r="42" spans="1:4" ht="13.5" thickBot="1">
      <c r="A42" s="181" t="s">
        <v>392</v>
      </c>
      <c r="B42" s="185">
        <f>SUM(B22:B41)</f>
        <v>0</v>
      </c>
      <c r="C42" s="185">
        <f>SUM(C22:C41)</f>
        <v>0</v>
      </c>
      <c r="D42" s="433"/>
    </row>
    <row r="43" spans="1:3" s="170" customFormat="1" ht="12.75">
      <c r="A43" s="243"/>
      <c r="B43" s="426"/>
      <c r="C43" s="249"/>
    </row>
    <row r="44" spans="1:2" s="325" customFormat="1" ht="12.75">
      <c r="A44" s="324" t="s">
        <v>419</v>
      </c>
      <c r="B44" s="324" t="s">
        <v>33</v>
      </c>
    </row>
    <row r="45" spans="1:3" ht="12.75">
      <c r="A45" s="186"/>
      <c r="B45" s="251"/>
      <c r="C45" s="173"/>
    </row>
    <row r="46" spans="1:3" ht="12.75">
      <c r="A46" s="187"/>
      <c r="B46" s="251"/>
      <c r="C46" s="173"/>
    </row>
    <row r="47" spans="1:3" ht="12.75">
      <c r="A47" s="187"/>
      <c r="B47" s="251"/>
      <c r="C47" s="173"/>
    </row>
    <row r="48" spans="1:3" ht="12.75">
      <c r="A48" s="187"/>
      <c r="B48" s="251"/>
      <c r="C48" s="173"/>
    </row>
    <row r="49" spans="1:3" ht="12.75">
      <c r="A49" s="187"/>
      <c r="B49" s="251"/>
      <c r="C49" s="173"/>
    </row>
    <row r="50" spans="1:3" ht="12.75">
      <c r="A50" s="187"/>
      <c r="B50" s="251"/>
      <c r="C50" s="173"/>
    </row>
    <row r="51" spans="1:3" ht="12.75">
      <c r="A51" s="187"/>
      <c r="B51" s="251"/>
      <c r="C51" s="173"/>
    </row>
    <row r="52" spans="1:3" ht="12.75">
      <c r="A52" s="187"/>
      <c r="B52" s="251"/>
      <c r="C52" s="173"/>
    </row>
    <row r="53" spans="1:3" ht="12.75">
      <c r="A53" s="187"/>
      <c r="B53" s="251"/>
      <c r="C53" s="173"/>
    </row>
    <row r="54" spans="1:3" ht="12.75">
      <c r="A54" s="187"/>
      <c r="B54" s="251"/>
      <c r="C54" s="173"/>
    </row>
    <row r="55" spans="1:3" s="170" customFormat="1" ht="13.5" thickBot="1">
      <c r="A55" s="180" t="s">
        <v>392</v>
      </c>
      <c r="B55" s="252">
        <f>SUM(B45:B54)</f>
        <v>0</v>
      </c>
      <c r="C55" s="250"/>
    </row>
    <row r="56" spans="1:3" ht="12.75">
      <c r="A56" s="181"/>
      <c r="B56" s="253"/>
      <c r="C56" s="253"/>
    </row>
  </sheetData>
  <printOptions gridLines="1"/>
  <pageMargins left="0.3937007874015748" right="0.1968503937007874" top="0.3937007874015748" bottom="0.5905511811023623" header="0.5" footer="0.5"/>
  <pageSetup horizontalDpi="120" verticalDpi="120" orientation="portrait" paperSize="9" r:id="rId2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61"/>
  <sheetViews>
    <sheetView workbookViewId="0" topLeftCell="A1">
      <pane xSplit="2" ySplit="1" topLeftCell="C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143" sqref="G143"/>
    </sheetView>
  </sheetViews>
  <sheetFormatPr defaultColWidth="9.00390625" defaultRowHeight="12.75"/>
  <cols>
    <col min="1" max="1" width="11.875" style="401" customWidth="1"/>
    <col min="2" max="2" width="32.625" style="1" customWidth="1"/>
    <col min="3" max="3" width="9.00390625" style="1" customWidth="1"/>
    <col min="4" max="4" width="8.25390625" style="5" customWidth="1"/>
    <col min="5" max="5" width="14.125" style="1" customWidth="1"/>
    <col min="6" max="6" width="13.125" style="1" customWidth="1"/>
    <col min="7" max="7" width="12.125" style="1" customWidth="1"/>
    <col min="8" max="8" width="11.375" style="397" customWidth="1"/>
    <col min="9" max="9" width="10.75390625" style="0" bestFit="1" customWidth="1"/>
    <col min="10" max="10" width="11.75390625" style="1" customWidth="1"/>
    <col min="11" max="11" width="12.375" style="1" customWidth="1"/>
    <col min="12" max="12" width="10.75390625" style="1" customWidth="1"/>
    <col min="13" max="13" width="9.625" style="1" customWidth="1"/>
    <col min="14" max="16384" width="10.75390625" style="1" customWidth="1"/>
  </cols>
  <sheetData>
    <row r="1" spans="1:16" s="2" customFormat="1" ht="39" customHeight="1">
      <c r="A1" s="400" t="s">
        <v>173</v>
      </c>
      <c r="B1" s="2" t="s">
        <v>174</v>
      </c>
      <c r="C1" s="4" t="s">
        <v>175</v>
      </c>
      <c r="D1" s="4" t="s">
        <v>176</v>
      </c>
      <c r="E1" s="4" t="s">
        <v>89</v>
      </c>
      <c r="F1" s="4" t="s">
        <v>177</v>
      </c>
      <c r="G1" s="4" t="s">
        <v>214</v>
      </c>
      <c r="H1" s="394" t="s">
        <v>221</v>
      </c>
      <c r="I1" s="4" t="s">
        <v>297</v>
      </c>
      <c r="J1" s="219" t="s">
        <v>241</v>
      </c>
      <c r="K1" s="219" t="s">
        <v>60</v>
      </c>
      <c r="L1" s="4"/>
      <c r="M1" s="4"/>
      <c r="N1" s="4"/>
      <c r="O1" s="4"/>
      <c r="P1" s="4"/>
    </row>
    <row r="2" spans="1:16" s="197" customFormat="1" ht="12.75" customHeight="1">
      <c r="A2" s="401" t="s">
        <v>416</v>
      </c>
      <c r="B2" s="5"/>
      <c r="C2" s="7"/>
      <c r="D2" s="7"/>
      <c r="E2" s="1"/>
      <c r="F2" s="1">
        <f>E2*0.2</f>
        <v>0</v>
      </c>
      <c r="G2" s="1">
        <f aca="true" t="shared" si="0" ref="G2:G12">E2+F2</f>
        <v>0</v>
      </c>
      <c r="H2" s="395"/>
      <c r="J2" s="1"/>
      <c r="K2" s="200"/>
      <c r="L2" s="198"/>
      <c r="M2" s="198"/>
      <c r="N2" s="198"/>
      <c r="O2" s="198"/>
      <c r="P2" s="198"/>
    </row>
    <row r="3" spans="1:16" s="197" customFormat="1" ht="12.75" customHeight="1">
      <c r="A3" s="401"/>
      <c r="B3" s="5"/>
      <c r="C3" s="7"/>
      <c r="D3" s="7"/>
      <c r="E3" s="1"/>
      <c r="F3" s="1">
        <f>E3*0.2</f>
        <v>0</v>
      </c>
      <c r="G3" s="1">
        <f t="shared" si="0"/>
        <v>0</v>
      </c>
      <c r="H3" s="395"/>
      <c r="J3" s="1"/>
      <c r="K3" s="310"/>
      <c r="L3" s="198"/>
      <c r="M3" s="198"/>
      <c r="N3" s="198"/>
      <c r="O3" s="198"/>
      <c r="P3" s="198"/>
    </row>
    <row r="4" spans="1:16" s="197" customFormat="1" ht="12.75" customHeight="1">
      <c r="A4" s="401"/>
      <c r="B4" s="5"/>
      <c r="C4" s="7"/>
      <c r="D4" s="7"/>
      <c r="E4" s="1"/>
      <c r="F4" s="1">
        <f>E4*0.2</f>
        <v>0</v>
      </c>
      <c r="G4" s="1">
        <f t="shared" si="0"/>
        <v>0</v>
      </c>
      <c r="H4" s="395"/>
      <c r="J4" s="1"/>
      <c r="K4" s="198"/>
      <c r="L4" s="198"/>
      <c r="M4" s="198"/>
      <c r="N4" s="198"/>
      <c r="O4" s="198"/>
      <c r="P4" s="198"/>
    </row>
    <row r="5" spans="1:16" s="197" customFormat="1" ht="12.75" customHeight="1">
      <c r="A5" s="401"/>
      <c r="B5" s="5"/>
      <c r="C5" s="7"/>
      <c r="D5" s="7"/>
      <c r="E5" s="1"/>
      <c r="F5" s="1">
        <f aca="true" t="shared" si="1" ref="F5:F25">E5*0.2</f>
        <v>0</v>
      </c>
      <c r="G5" s="1">
        <f t="shared" si="0"/>
        <v>0</v>
      </c>
      <c r="H5" s="396"/>
      <c r="J5" s="198"/>
      <c r="K5" s="198"/>
      <c r="L5" s="198"/>
      <c r="M5" s="198"/>
      <c r="N5" s="198"/>
      <c r="O5" s="198"/>
      <c r="P5" s="198"/>
    </row>
    <row r="6" spans="2:8" ht="12.75">
      <c r="B6" s="5"/>
      <c r="C6" s="7"/>
      <c r="D6" s="7"/>
      <c r="F6" s="1">
        <f aca="true" t="shared" si="2" ref="F6:F12">E6*0.2</f>
        <v>0</v>
      </c>
      <c r="G6" s="1">
        <f t="shared" si="0"/>
        <v>0</v>
      </c>
      <c r="H6" s="395"/>
    </row>
    <row r="7" spans="1:16" s="197" customFormat="1" ht="12.75" customHeight="1">
      <c r="A7" s="401"/>
      <c r="B7" s="5"/>
      <c r="C7" s="7"/>
      <c r="D7" s="7"/>
      <c r="E7" s="1"/>
      <c r="F7" s="1">
        <f t="shared" si="2"/>
        <v>0</v>
      </c>
      <c r="G7" s="1">
        <f t="shared" si="0"/>
        <v>0</v>
      </c>
      <c r="H7" s="395"/>
      <c r="I7"/>
      <c r="J7" s="1"/>
      <c r="K7" s="1"/>
      <c r="L7" s="198"/>
      <c r="M7" s="198"/>
      <c r="N7" s="198"/>
      <c r="O7" s="198"/>
      <c r="P7" s="198"/>
    </row>
    <row r="8" spans="1:16" s="197" customFormat="1" ht="12.75" customHeight="1">
      <c r="A8" s="401"/>
      <c r="B8" s="5"/>
      <c r="C8" s="7"/>
      <c r="D8" s="7"/>
      <c r="E8" s="1"/>
      <c r="F8" s="1">
        <f t="shared" si="2"/>
        <v>0</v>
      </c>
      <c r="G8" s="1">
        <f t="shared" si="0"/>
        <v>0</v>
      </c>
      <c r="H8" s="396"/>
      <c r="J8" s="198"/>
      <c r="K8" s="198"/>
      <c r="L8" s="198"/>
      <c r="M8" s="198"/>
      <c r="N8" s="198"/>
      <c r="O8" s="198"/>
      <c r="P8" s="198"/>
    </row>
    <row r="9" spans="1:16" s="197" customFormat="1" ht="12.75" customHeight="1">
      <c r="A9" s="401"/>
      <c r="B9" s="5"/>
      <c r="C9" s="7"/>
      <c r="D9" s="7"/>
      <c r="E9" s="1"/>
      <c r="F9" s="1">
        <f t="shared" si="2"/>
        <v>0</v>
      </c>
      <c r="G9" s="1">
        <f t="shared" si="0"/>
        <v>0</v>
      </c>
      <c r="H9" s="396"/>
      <c r="J9" s="198"/>
      <c r="K9" s="198"/>
      <c r="L9" s="198"/>
      <c r="M9" s="198"/>
      <c r="N9" s="198"/>
      <c r="O9" s="198"/>
      <c r="P9" s="198"/>
    </row>
    <row r="10" spans="1:16" s="197" customFormat="1" ht="12.75" customHeight="1">
      <c r="A10" s="401"/>
      <c r="B10" s="5"/>
      <c r="C10" s="7"/>
      <c r="D10" s="7"/>
      <c r="E10" s="1"/>
      <c r="F10" s="1">
        <f t="shared" si="2"/>
        <v>0</v>
      </c>
      <c r="G10" s="1">
        <f t="shared" si="0"/>
        <v>0</v>
      </c>
      <c r="H10" s="396"/>
      <c r="J10" s="198"/>
      <c r="K10" s="198"/>
      <c r="L10" s="198"/>
      <c r="M10" s="198"/>
      <c r="N10" s="198"/>
      <c r="O10" s="198"/>
      <c r="P10" s="198"/>
    </row>
    <row r="11" spans="1:16" s="197" customFormat="1" ht="12.75" customHeight="1">
      <c r="A11" s="401"/>
      <c r="B11" s="5"/>
      <c r="C11" s="7"/>
      <c r="D11" s="7"/>
      <c r="E11" s="1"/>
      <c r="F11" s="1">
        <f t="shared" si="2"/>
        <v>0</v>
      </c>
      <c r="G11" s="1">
        <f t="shared" si="0"/>
        <v>0</v>
      </c>
      <c r="H11" s="396"/>
      <c r="J11" s="198"/>
      <c r="K11" s="198"/>
      <c r="L11" s="198"/>
      <c r="M11" s="198"/>
      <c r="N11" s="198"/>
      <c r="O11" s="198"/>
      <c r="P11" s="198"/>
    </row>
    <row r="12" spans="1:16" s="197" customFormat="1" ht="12.75" customHeight="1">
      <c r="A12" s="401"/>
      <c r="B12" s="5"/>
      <c r="C12" s="7"/>
      <c r="D12" s="7"/>
      <c r="E12" s="1"/>
      <c r="F12" s="1">
        <f t="shared" si="2"/>
        <v>0</v>
      </c>
      <c r="G12" s="1">
        <f t="shared" si="0"/>
        <v>0</v>
      </c>
      <c r="H12" s="396"/>
      <c r="J12" s="198"/>
      <c r="K12" s="198"/>
      <c r="L12" s="198"/>
      <c r="M12" s="198"/>
      <c r="N12" s="198"/>
      <c r="O12" s="198"/>
      <c r="P12" s="198"/>
    </row>
    <row r="13" spans="1:16" s="197" customFormat="1" ht="12.75" customHeight="1">
      <c r="A13" s="401"/>
      <c r="B13" s="5"/>
      <c r="C13" s="7"/>
      <c r="D13" s="7"/>
      <c r="E13" s="1"/>
      <c r="F13" s="1"/>
      <c r="G13" s="1"/>
      <c r="H13" s="396"/>
      <c r="J13" s="198"/>
      <c r="K13" s="198"/>
      <c r="L13" s="198"/>
      <c r="M13" s="198"/>
      <c r="N13" s="198"/>
      <c r="O13" s="198"/>
      <c r="P13" s="198"/>
    </row>
    <row r="14" spans="1:16" s="197" customFormat="1" ht="12.75" customHeight="1" thickBot="1">
      <c r="A14" s="402"/>
      <c r="B14" s="199" t="s">
        <v>223</v>
      </c>
      <c r="C14" s="198"/>
      <c r="D14" s="7"/>
      <c r="E14" s="163">
        <f>SUM(E2:E13)</f>
        <v>0</v>
      </c>
      <c r="F14" s="163">
        <f>SUM(F2:F13)</f>
        <v>0</v>
      </c>
      <c r="G14" s="163">
        <f>SUM(G2:G13)</f>
        <v>0</v>
      </c>
      <c r="H14" s="396"/>
      <c r="I14" s="221"/>
      <c r="J14" s="1">
        <v>0</v>
      </c>
      <c r="K14" s="1"/>
      <c r="M14" s="1"/>
      <c r="N14" s="220"/>
      <c r="O14" s="198"/>
      <c r="P14" s="198"/>
    </row>
    <row r="15" spans="1:11" ht="12.75">
      <c r="A15" s="403"/>
      <c r="B15" s="5"/>
      <c r="C15" s="7"/>
      <c r="D15" s="7"/>
      <c r="F15" s="1">
        <f t="shared" si="1"/>
        <v>0</v>
      </c>
      <c r="G15" s="1">
        <f aca="true" t="shared" si="3" ref="G15:G25">E15+F15</f>
        <v>0</v>
      </c>
      <c r="H15" s="395"/>
      <c r="I15" s="1"/>
      <c r="K15" s="64"/>
    </row>
    <row r="16" spans="1:9" ht="12.75">
      <c r="A16" s="403"/>
      <c r="B16" s="5"/>
      <c r="C16" s="7"/>
      <c r="D16" s="7"/>
      <c r="F16" s="1">
        <f t="shared" si="1"/>
        <v>0</v>
      </c>
      <c r="G16" s="1">
        <f t="shared" si="3"/>
        <v>0</v>
      </c>
      <c r="H16" s="395"/>
      <c r="I16" s="1"/>
    </row>
    <row r="17" spans="2:9" ht="12.75">
      <c r="B17" s="5"/>
      <c r="C17" s="7"/>
      <c r="D17" s="7"/>
      <c r="F17" s="1">
        <f t="shared" si="1"/>
        <v>0</v>
      </c>
      <c r="G17" s="1">
        <f t="shared" si="3"/>
        <v>0</v>
      </c>
      <c r="H17" s="395"/>
      <c r="I17" s="1"/>
    </row>
    <row r="18" spans="2:9" ht="12.75">
      <c r="B18" s="5"/>
      <c r="C18" s="7"/>
      <c r="D18" s="7"/>
      <c r="F18" s="1">
        <f t="shared" si="1"/>
        <v>0</v>
      </c>
      <c r="G18" s="1">
        <f t="shared" si="3"/>
        <v>0</v>
      </c>
      <c r="H18" s="395"/>
      <c r="I18" s="1"/>
    </row>
    <row r="19" spans="1:9" ht="12.75">
      <c r="A19" s="403"/>
      <c r="B19" s="5"/>
      <c r="C19" s="7"/>
      <c r="D19" s="7"/>
      <c r="F19" s="1">
        <f t="shared" si="1"/>
        <v>0</v>
      </c>
      <c r="G19" s="1">
        <f t="shared" si="3"/>
        <v>0</v>
      </c>
      <c r="H19" s="395"/>
      <c r="I19" s="1"/>
    </row>
    <row r="20" spans="1:9" ht="12.75">
      <c r="A20" s="403"/>
      <c r="B20" s="5"/>
      <c r="C20" s="7"/>
      <c r="D20" s="7"/>
      <c r="F20" s="1">
        <f t="shared" si="1"/>
        <v>0</v>
      </c>
      <c r="G20" s="1">
        <f t="shared" si="3"/>
        <v>0</v>
      </c>
      <c r="H20" s="395"/>
      <c r="I20" s="1"/>
    </row>
    <row r="21" spans="1:9" ht="12.75">
      <c r="A21" s="403"/>
      <c r="B21" s="5"/>
      <c r="C21" s="7"/>
      <c r="D21" s="7"/>
      <c r="F21" s="1">
        <f t="shared" si="1"/>
        <v>0</v>
      </c>
      <c r="G21" s="1">
        <f t="shared" si="3"/>
        <v>0</v>
      </c>
      <c r="H21" s="395"/>
      <c r="I21" s="1"/>
    </row>
    <row r="22" spans="1:9" ht="12.75">
      <c r="A22" s="403"/>
      <c r="B22" s="5"/>
      <c r="C22" s="7"/>
      <c r="D22" s="7"/>
      <c r="F22" s="1">
        <f t="shared" si="1"/>
        <v>0</v>
      </c>
      <c r="G22" s="1">
        <f t="shared" si="3"/>
        <v>0</v>
      </c>
      <c r="H22" s="395"/>
      <c r="I22" s="1"/>
    </row>
    <row r="23" spans="1:9" ht="12.75">
      <c r="A23" s="403"/>
      <c r="B23" s="5"/>
      <c r="C23" s="7"/>
      <c r="D23" s="7"/>
      <c r="F23" s="1">
        <f t="shared" si="1"/>
        <v>0</v>
      </c>
      <c r="G23" s="1">
        <f t="shared" si="3"/>
        <v>0</v>
      </c>
      <c r="H23" s="395"/>
      <c r="I23" s="1"/>
    </row>
    <row r="24" spans="1:9" ht="12.75">
      <c r="A24" s="403"/>
      <c r="B24" s="5"/>
      <c r="C24" s="7"/>
      <c r="D24" s="7"/>
      <c r="F24" s="1">
        <f t="shared" si="1"/>
        <v>0</v>
      </c>
      <c r="G24" s="1">
        <f t="shared" si="3"/>
        <v>0</v>
      </c>
      <c r="H24" s="395"/>
      <c r="I24" s="1"/>
    </row>
    <row r="25" spans="1:9" ht="12.75">
      <c r="A25" s="403"/>
      <c r="B25" s="5"/>
      <c r="C25" s="7"/>
      <c r="D25" s="7"/>
      <c r="F25" s="1">
        <f t="shared" si="1"/>
        <v>0</v>
      </c>
      <c r="G25" s="1">
        <f t="shared" si="3"/>
        <v>0</v>
      </c>
      <c r="H25" s="395"/>
      <c r="I25" s="1"/>
    </row>
    <row r="26" spans="1:9" ht="13.5" thickBot="1">
      <c r="A26" s="403"/>
      <c r="B26" s="104" t="s">
        <v>220</v>
      </c>
      <c r="C26" s="7"/>
      <c r="D26" s="7"/>
      <c r="E26" s="54">
        <f>SUM(E15:E25)</f>
        <v>0</v>
      </c>
      <c r="F26" s="54">
        <f>SUM(F15:F25)</f>
        <v>0</v>
      </c>
      <c r="G26" s="54">
        <f>SUM(G15:G25)</f>
        <v>0</v>
      </c>
      <c r="H26" s="395"/>
      <c r="I26" s="114"/>
    </row>
    <row r="27" spans="1:8" ht="12.75">
      <c r="A27" s="403"/>
      <c r="B27" s="5"/>
      <c r="C27" s="7"/>
      <c r="D27" s="7"/>
      <c r="F27" s="1">
        <f aca="true" t="shared" si="4" ref="F27:F32">E27*0.2</f>
        <v>0</v>
      </c>
      <c r="G27" s="1">
        <f aca="true" t="shared" si="5" ref="G27:G35">E27+F27</f>
        <v>0</v>
      </c>
      <c r="H27" s="395"/>
    </row>
    <row r="28" spans="1:8" ht="12.75">
      <c r="A28" s="403"/>
      <c r="B28" s="5"/>
      <c r="C28" s="7"/>
      <c r="D28" s="7"/>
      <c r="F28" s="1">
        <f t="shared" si="4"/>
        <v>0</v>
      </c>
      <c r="G28" s="1">
        <f t="shared" si="5"/>
        <v>0</v>
      </c>
      <c r="H28" s="395"/>
    </row>
    <row r="29" spans="1:8" ht="12.75">
      <c r="A29" s="403"/>
      <c r="B29" s="5"/>
      <c r="C29" s="7"/>
      <c r="D29" s="7"/>
      <c r="F29" s="1">
        <f t="shared" si="4"/>
        <v>0</v>
      </c>
      <c r="G29" s="1">
        <f t="shared" si="5"/>
        <v>0</v>
      </c>
      <c r="H29" s="395"/>
    </row>
    <row r="30" spans="1:8" ht="12.75">
      <c r="A30" s="403"/>
      <c r="B30" s="5"/>
      <c r="C30" s="7"/>
      <c r="D30" s="7"/>
      <c r="F30" s="1">
        <f t="shared" si="4"/>
        <v>0</v>
      </c>
      <c r="G30" s="1">
        <f t="shared" si="5"/>
        <v>0</v>
      </c>
      <c r="H30" s="395"/>
    </row>
    <row r="31" spans="1:8" ht="12.75">
      <c r="A31" s="403"/>
      <c r="B31" s="5"/>
      <c r="C31" s="7"/>
      <c r="D31" s="7"/>
      <c r="F31" s="1">
        <f t="shared" si="4"/>
        <v>0</v>
      </c>
      <c r="G31" s="1">
        <f t="shared" si="5"/>
        <v>0</v>
      </c>
      <c r="H31" s="395"/>
    </row>
    <row r="32" spans="1:8" ht="12.75">
      <c r="A32" s="403"/>
      <c r="B32" s="5"/>
      <c r="C32" s="7"/>
      <c r="D32" s="7"/>
      <c r="F32" s="1">
        <f t="shared" si="4"/>
        <v>0</v>
      </c>
      <c r="G32" s="1">
        <f t="shared" si="5"/>
        <v>0</v>
      </c>
      <c r="H32" s="395"/>
    </row>
    <row r="33" spans="1:8" ht="12.75">
      <c r="A33" s="403"/>
      <c r="B33" s="5"/>
      <c r="C33" s="7"/>
      <c r="D33" s="7"/>
      <c r="F33" s="1">
        <f>E33*0.2</f>
        <v>0</v>
      </c>
      <c r="G33" s="1">
        <f t="shared" si="5"/>
        <v>0</v>
      </c>
      <c r="H33" s="395"/>
    </row>
    <row r="34" spans="1:8" ht="12.75">
      <c r="A34" s="403"/>
      <c r="B34" s="5"/>
      <c r="C34" s="7"/>
      <c r="D34" s="7"/>
      <c r="F34" s="1">
        <f>E34*0.2</f>
        <v>0</v>
      </c>
      <c r="G34" s="1">
        <f t="shared" si="5"/>
        <v>0</v>
      </c>
      <c r="H34" s="395"/>
    </row>
    <row r="35" spans="6:7" ht="12.75">
      <c r="F35" s="1">
        <f>E35*0.2</f>
        <v>0</v>
      </c>
      <c r="G35" s="1">
        <f t="shared" si="5"/>
        <v>0</v>
      </c>
    </row>
    <row r="36" spans="1:8" ht="13.5" thickBot="1">
      <c r="A36" s="403"/>
      <c r="B36" s="104" t="s">
        <v>170</v>
      </c>
      <c r="C36" s="7"/>
      <c r="D36" s="7"/>
      <c r="E36" s="54">
        <f>SUM(E27:E35)</f>
        <v>0</v>
      </c>
      <c r="F36" s="54">
        <f>SUM(F27:F35)</f>
        <v>0</v>
      </c>
      <c r="G36" s="54">
        <f>SUM(G27:G35)</f>
        <v>0</v>
      </c>
      <c r="H36" s="395"/>
    </row>
    <row r="37" spans="1:8" ht="12.75">
      <c r="A37" s="403"/>
      <c r="B37" s="5"/>
      <c r="C37" s="7"/>
      <c r="D37" s="7"/>
      <c r="F37" s="1">
        <f aca="true" t="shared" si="6" ref="F37:F44">E37*0.2</f>
        <v>0</v>
      </c>
      <c r="G37" s="1">
        <f aca="true" t="shared" si="7" ref="G37:G44">E37+F37</f>
        <v>0</v>
      </c>
      <c r="H37" s="398"/>
    </row>
    <row r="38" spans="1:8" ht="12.75">
      <c r="A38" s="403"/>
      <c r="B38" s="5"/>
      <c r="C38" s="7"/>
      <c r="D38" s="7"/>
      <c r="F38" s="1">
        <f t="shared" si="6"/>
        <v>0</v>
      </c>
      <c r="G38" s="1">
        <f t="shared" si="7"/>
        <v>0</v>
      </c>
      <c r="H38" s="395"/>
    </row>
    <row r="39" spans="1:8" ht="12.75">
      <c r="A39" s="403"/>
      <c r="B39" s="5"/>
      <c r="C39" s="7"/>
      <c r="D39" s="7"/>
      <c r="F39" s="1">
        <f t="shared" si="6"/>
        <v>0</v>
      </c>
      <c r="G39" s="1">
        <f t="shared" si="7"/>
        <v>0</v>
      </c>
      <c r="H39" s="395"/>
    </row>
    <row r="40" spans="1:8" ht="12.75">
      <c r="A40" s="403"/>
      <c r="B40" s="5"/>
      <c r="C40" s="7"/>
      <c r="D40" s="7"/>
      <c r="F40" s="1">
        <f t="shared" si="6"/>
        <v>0</v>
      </c>
      <c r="G40" s="1">
        <f t="shared" si="7"/>
        <v>0</v>
      </c>
      <c r="H40" s="395"/>
    </row>
    <row r="41" spans="1:11" ht="12.75">
      <c r="A41" s="403"/>
      <c r="B41" s="5"/>
      <c r="C41" s="7"/>
      <c r="D41" s="7"/>
      <c r="F41" s="1">
        <f t="shared" si="6"/>
        <v>0</v>
      </c>
      <c r="G41" s="1">
        <f t="shared" si="7"/>
        <v>0</v>
      </c>
      <c r="H41" s="395"/>
      <c r="K41" s="389"/>
    </row>
    <row r="42" spans="1:8" ht="12.75">
      <c r="A42" s="403"/>
      <c r="B42" s="5"/>
      <c r="C42" s="7"/>
      <c r="D42" s="7"/>
      <c r="F42" s="1">
        <f t="shared" si="6"/>
        <v>0</v>
      </c>
      <c r="G42" s="1">
        <f t="shared" si="7"/>
        <v>0</v>
      </c>
      <c r="H42" s="395"/>
    </row>
    <row r="43" spans="1:8" ht="12.75">
      <c r="A43" s="403"/>
      <c r="B43" s="5"/>
      <c r="C43" s="7"/>
      <c r="D43" s="7"/>
      <c r="F43" s="1">
        <f t="shared" si="6"/>
        <v>0</v>
      </c>
      <c r="G43" s="1">
        <f t="shared" si="7"/>
        <v>0</v>
      </c>
      <c r="H43" s="395"/>
    </row>
    <row r="44" spans="6:7" ht="12.75">
      <c r="F44" s="1">
        <f t="shared" si="6"/>
        <v>0</v>
      </c>
      <c r="G44" s="1">
        <f t="shared" si="7"/>
        <v>0</v>
      </c>
    </row>
    <row r="45" spans="1:12" ht="13.5" thickBot="1">
      <c r="A45" s="403"/>
      <c r="B45" s="104" t="s">
        <v>172</v>
      </c>
      <c r="C45" s="7"/>
      <c r="D45" s="7"/>
      <c r="E45" s="54">
        <f>SUM(E37:E44)</f>
        <v>0</v>
      </c>
      <c r="F45" s="54">
        <f>SUM(F37:F44)</f>
        <v>0</v>
      </c>
      <c r="G45" s="54">
        <f>SUM(G37:G44)</f>
        <v>0</v>
      </c>
      <c r="H45" s="395"/>
      <c r="I45" s="117">
        <f>F26+F36+F45</f>
        <v>0</v>
      </c>
      <c r="J45" s="368">
        <f>E26+E36+E45</f>
        <v>0</v>
      </c>
      <c r="L45" s="222"/>
    </row>
    <row r="46" spans="1:11" ht="12.75">
      <c r="A46" s="403"/>
      <c r="B46" s="5"/>
      <c r="C46" s="7"/>
      <c r="D46" s="7"/>
      <c r="F46" s="1">
        <f aca="true" t="shared" si="8" ref="F46:F54">E46*0.2</f>
        <v>0</v>
      </c>
      <c r="G46" s="1">
        <f aca="true" t="shared" si="9" ref="G46:G54">E46+F46</f>
        <v>0</v>
      </c>
      <c r="H46" s="398"/>
      <c r="K46" s="222"/>
    </row>
    <row r="47" spans="1:11" ht="12.75">
      <c r="A47" s="403"/>
      <c r="B47" s="5"/>
      <c r="C47" s="7"/>
      <c r="D47" s="7"/>
      <c r="F47" s="1">
        <f t="shared" si="8"/>
        <v>0</v>
      </c>
      <c r="G47" s="1">
        <f t="shared" si="9"/>
        <v>0</v>
      </c>
      <c r="H47" s="398"/>
      <c r="K47" s="222"/>
    </row>
    <row r="48" spans="1:11" ht="12.75">
      <c r="A48" s="403"/>
      <c r="B48" s="5"/>
      <c r="C48" s="7"/>
      <c r="D48" s="7"/>
      <c r="F48" s="1">
        <f t="shared" si="8"/>
        <v>0</v>
      </c>
      <c r="G48" s="1">
        <f t="shared" si="9"/>
        <v>0</v>
      </c>
      <c r="H48" s="398"/>
      <c r="K48" s="388"/>
    </row>
    <row r="49" spans="1:11" ht="12.75">
      <c r="A49" s="403"/>
      <c r="B49" s="5"/>
      <c r="C49" s="7"/>
      <c r="D49" s="7"/>
      <c r="F49" s="1">
        <f t="shared" si="8"/>
        <v>0</v>
      </c>
      <c r="G49" s="1">
        <f t="shared" si="9"/>
        <v>0</v>
      </c>
      <c r="H49" s="398"/>
      <c r="K49" s="388"/>
    </row>
    <row r="50" spans="1:8" ht="12.75">
      <c r="A50" s="403"/>
      <c r="B50" s="5"/>
      <c r="C50" s="7"/>
      <c r="D50" s="7"/>
      <c r="F50" s="1">
        <f t="shared" si="8"/>
        <v>0</v>
      </c>
      <c r="G50" s="1">
        <f t="shared" si="9"/>
        <v>0</v>
      </c>
      <c r="H50" s="398"/>
    </row>
    <row r="51" spans="1:8" ht="12.75">
      <c r="A51" s="403"/>
      <c r="B51" s="5"/>
      <c r="C51" s="7"/>
      <c r="D51" s="7"/>
      <c r="F51" s="1">
        <f t="shared" si="8"/>
        <v>0</v>
      </c>
      <c r="G51" s="1">
        <f t="shared" si="9"/>
        <v>0</v>
      </c>
      <c r="H51" s="395"/>
    </row>
    <row r="52" spans="1:8" ht="12.75">
      <c r="A52" s="403"/>
      <c r="B52" s="5"/>
      <c r="C52" s="7"/>
      <c r="D52" s="7"/>
      <c r="F52" s="1">
        <f t="shared" si="8"/>
        <v>0</v>
      </c>
      <c r="G52" s="1">
        <f t="shared" si="9"/>
        <v>0</v>
      </c>
      <c r="H52" s="395"/>
    </row>
    <row r="53" spans="1:8" ht="12.75">
      <c r="A53" s="403"/>
      <c r="B53" s="5"/>
      <c r="C53" s="7"/>
      <c r="D53" s="7"/>
      <c r="F53" s="1">
        <f t="shared" si="8"/>
        <v>0</v>
      </c>
      <c r="G53" s="1">
        <f t="shared" si="9"/>
        <v>0</v>
      </c>
      <c r="H53" s="395"/>
    </row>
    <row r="54" spans="1:8" ht="12.75">
      <c r="A54" s="403"/>
      <c r="B54" s="5"/>
      <c r="C54" s="7"/>
      <c r="D54" s="7"/>
      <c r="F54" s="1">
        <f t="shared" si="8"/>
        <v>0</v>
      </c>
      <c r="G54" s="1">
        <f t="shared" si="9"/>
        <v>0</v>
      </c>
      <c r="H54" s="395"/>
    </row>
    <row r="55" spans="1:8" ht="13.5" thickBot="1">
      <c r="A55" s="403"/>
      <c r="B55" s="104" t="s">
        <v>127</v>
      </c>
      <c r="C55" s="7"/>
      <c r="D55" s="7"/>
      <c r="E55" s="54">
        <f>SUM(E46:E54)</f>
        <v>0</v>
      </c>
      <c r="F55" s="54">
        <f>SUM(F46:F54)</f>
        <v>0</v>
      </c>
      <c r="G55" s="54">
        <f>SUM(G46:G54)</f>
        <v>0</v>
      </c>
      <c r="H55" s="395"/>
    </row>
    <row r="56" spans="1:8" ht="12.75">
      <c r="A56" s="403"/>
      <c r="B56" s="5"/>
      <c r="C56" s="7"/>
      <c r="D56" s="7"/>
      <c r="F56" s="1">
        <f>E56*0.2</f>
        <v>0</v>
      </c>
      <c r="G56" s="1">
        <f aca="true" t="shared" si="10" ref="G56:G66">E56+F56</f>
        <v>0</v>
      </c>
      <c r="H56" s="398"/>
    </row>
    <row r="57" spans="1:8" ht="12.75">
      <c r="A57" s="403"/>
      <c r="B57" s="5"/>
      <c r="C57" s="7"/>
      <c r="D57" s="7"/>
      <c r="F57" s="1">
        <f>E57*0.2</f>
        <v>0</v>
      </c>
      <c r="G57" s="1">
        <f t="shared" si="10"/>
        <v>0</v>
      </c>
      <c r="H57" s="398"/>
    </row>
    <row r="58" spans="1:11" ht="12.75">
      <c r="A58" s="403"/>
      <c r="B58" s="5"/>
      <c r="C58" s="7"/>
      <c r="D58" s="7"/>
      <c r="F58" s="1">
        <f>E58*0.2</f>
        <v>0</v>
      </c>
      <c r="G58" s="1">
        <f t="shared" si="10"/>
        <v>0</v>
      </c>
      <c r="H58" s="398"/>
      <c r="K58" s="388"/>
    </row>
    <row r="59" spans="2:8" ht="12.75">
      <c r="B59" s="5"/>
      <c r="C59" s="7"/>
      <c r="D59" s="7"/>
      <c r="F59" s="1">
        <f>E59*0.2</f>
        <v>0</v>
      </c>
      <c r="G59" s="1">
        <f t="shared" si="10"/>
        <v>0</v>
      </c>
      <c r="H59" s="398"/>
    </row>
    <row r="60" spans="6:8" ht="12.75">
      <c r="F60" s="1">
        <f aca="true" t="shared" si="11" ref="F60:F65">E60*0.2</f>
        <v>0</v>
      </c>
      <c r="G60" s="1">
        <f t="shared" si="10"/>
        <v>0</v>
      </c>
      <c r="H60" s="398"/>
    </row>
    <row r="61" spans="1:8" ht="12.75">
      <c r="A61" s="403"/>
      <c r="B61" s="5"/>
      <c r="C61" s="7"/>
      <c r="D61" s="7"/>
      <c r="F61" s="1">
        <f t="shared" si="11"/>
        <v>0</v>
      </c>
      <c r="G61" s="1">
        <f t="shared" si="10"/>
        <v>0</v>
      </c>
      <c r="H61" s="395"/>
    </row>
    <row r="62" spans="2:8" ht="12.75">
      <c r="B62" s="5"/>
      <c r="C62" s="7"/>
      <c r="D62" s="7"/>
      <c r="F62" s="1">
        <f t="shared" si="11"/>
        <v>0</v>
      </c>
      <c r="G62" s="1">
        <f t="shared" si="10"/>
        <v>0</v>
      </c>
      <c r="H62" s="395"/>
    </row>
    <row r="63" spans="2:8" ht="12.75">
      <c r="B63" s="5"/>
      <c r="C63" s="7"/>
      <c r="D63" s="7"/>
      <c r="F63" s="1">
        <f t="shared" si="11"/>
        <v>0</v>
      </c>
      <c r="G63" s="1">
        <f t="shared" si="10"/>
        <v>0</v>
      </c>
      <c r="H63" s="395"/>
    </row>
    <row r="64" spans="6:8" ht="12.75">
      <c r="F64" s="1">
        <f t="shared" si="11"/>
        <v>0</v>
      </c>
      <c r="G64" s="1">
        <f t="shared" si="10"/>
        <v>0</v>
      </c>
      <c r="H64" s="395"/>
    </row>
    <row r="65" spans="2:8" ht="12.75">
      <c r="B65" s="5"/>
      <c r="C65" s="7"/>
      <c r="D65" s="7"/>
      <c r="F65" s="1">
        <f t="shared" si="11"/>
        <v>0</v>
      </c>
      <c r="G65" s="1">
        <f t="shared" si="10"/>
        <v>0</v>
      </c>
      <c r="H65" s="395"/>
    </row>
    <row r="66" spans="2:8" ht="12.75">
      <c r="B66" s="5"/>
      <c r="C66" s="7"/>
      <c r="D66" s="7"/>
      <c r="F66" s="1">
        <f>E66*0.2</f>
        <v>0</v>
      </c>
      <c r="G66" s="1">
        <f t="shared" si="10"/>
        <v>0</v>
      </c>
      <c r="H66" s="395"/>
    </row>
    <row r="67" spans="1:9" ht="13.5" thickBot="1">
      <c r="A67" s="403"/>
      <c r="B67" s="104" t="s">
        <v>128</v>
      </c>
      <c r="C67" s="7"/>
      <c r="D67" s="7"/>
      <c r="E67" s="54">
        <f>SUM(E56:E66)</f>
        <v>0</v>
      </c>
      <c r="F67" s="54">
        <f>SUM(F56:F66)</f>
        <v>0</v>
      </c>
      <c r="G67" s="54">
        <f>SUM(G56:G66)</f>
        <v>0</v>
      </c>
      <c r="H67" s="395"/>
      <c r="I67" s="218"/>
    </row>
    <row r="68" spans="2:8" ht="12.75">
      <c r="B68" s="5"/>
      <c r="C68" s="7"/>
      <c r="D68" s="7"/>
      <c r="F68" s="1">
        <f aca="true" t="shared" si="12" ref="F68:F75">E68*0.2</f>
        <v>0</v>
      </c>
      <c r="G68" s="1">
        <f aca="true" t="shared" si="13" ref="G68:G75">E68+F68</f>
        <v>0</v>
      </c>
      <c r="H68" s="395"/>
    </row>
    <row r="69" spans="2:8" ht="12.75">
      <c r="B69" s="5"/>
      <c r="C69" s="7"/>
      <c r="D69" s="7"/>
      <c r="F69" s="1">
        <f t="shared" si="12"/>
        <v>0</v>
      </c>
      <c r="G69" s="1">
        <f t="shared" si="13"/>
        <v>0</v>
      </c>
      <c r="H69" s="395"/>
    </row>
    <row r="70" spans="2:8" ht="12.75">
      <c r="B70" s="5"/>
      <c r="C70" s="7"/>
      <c r="D70" s="7"/>
      <c r="F70" s="1">
        <f t="shared" si="12"/>
        <v>0</v>
      </c>
      <c r="G70" s="1">
        <f t="shared" si="13"/>
        <v>0</v>
      </c>
      <c r="H70" s="395"/>
    </row>
    <row r="71" spans="2:11" ht="12.75">
      <c r="B71" s="5"/>
      <c r="C71" s="7"/>
      <c r="D71" s="7"/>
      <c r="F71" s="1">
        <f t="shared" si="12"/>
        <v>0</v>
      </c>
      <c r="G71" s="1">
        <f t="shared" si="13"/>
        <v>0</v>
      </c>
      <c r="H71" s="395"/>
      <c r="K71" s="6"/>
    </row>
    <row r="72" spans="3:8" ht="12.75">
      <c r="C72" s="7"/>
      <c r="D72" s="7"/>
      <c r="F72" s="1">
        <f t="shared" si="12"/>
        <v>0</v>
      </c>
      <c r="G72" s="1">
        <f t="shared" si="13"/>
        <v>0</v>
      </c>
      <c r="H72" s="395"/>
    </row>
    <row r="73" spans="2:8" ht="15">
      <c r="B73" s="215"/>
      <c r="C73" s="7"/>
      <c r="D73" s="7"/>
      <c r="F73" s="1">
        <f t="shared" si="12"/>
        <v>0</v>
      </c>
      <c r="G73" s="1">
        <f t="shared" si="13"/>
        <v>0</v>
      </c>
      <c r="H73" s="395"/>
    </row>
    <row r="74" spans="2:8" ht="15">
      <c r="B74" s="215"/>
      <c r="C74" s="7"/>
      <c r="D74" s="7"/>
      <c r="F74" s="1">
        <f>E74*0.2</f>
        <v>0</v>
      </c>
      <c r="G74" s="1">
        <f t="shared" si="13"/>
        <v>0</v>
      </c>
      <c r="H74" s="395"/>
    </row>
    <row r="75" spans="2:8" ht="15">
      <c r="B75" s="215"/>
      <c r="C75" s="7"/>
      <c r="D75" s="7"/>
      <c r="F75" s="1">
        <f t="shared" si="12"/>
        <v>0</v>
      </c>
      <c r="G75" s="1">
        <f t="shared" si="13"/>
        <v>0</v>
      </c>
      <c r="H75" s="395"/>
    </row>
    <row r="76" spans="1:10" ht="13.5" thickBot="1">
      <c r="A76" s="403"/>
      <c r="B76" s="104" t="s">
        <v>129</v>
      </c>
      <c r="C76" s="7"/>
      <c r="D76" s="7"/>
      <c r="E76" s="54">
        <f>SUM(E68:E75)</f>
        <v>0</v>
      </c>
      <c r="F76" s="54">
        <f>SUM(F68:F75)</f>
        <v>0</v>
      </c>
      <c r="G76" s="54">
        <f>SUM(G68:G75)</f>
        <v>0</v>
      </c>
      <c r="H76" s="395"/>
      <c r="I76" s="117">
        <f>F55+F67+F76</f>
        <v>0</v>
      </c>
      <c r="J76" s="368">
        <f>E55+E67+E76</f>
        <v>0</v>
      </c>
    </row>
    <row r="77" spans="2:9" ht="12.75">
      <c r="B77" s="5"/>
      <c r="C77" s="7"/>
      <c r="D77" s="7"/>
      <c r="F77" s="1">
        <f aca="true" t="shared" si="14" ref="F77:F84">E77*0.2</f>
        <v>0</v>
      </c>
      <c r="G77" s="1">
        <f aca="true" t="shared" si="15" ref="G77:G85">E77+F77</f>
        <v>0</v>
      </c>
      <c r="H77" s="395"/>
      <c r="I77" s="218"/>
    </row>
    <row r="78" spans="2:9" ht="12.75">
      <c r="B78" s="5"/>
      <c r="C78" s="7"/>
      <c r="D78" s="7"/>
      <c r="F78" s="1">
        <f t="shared" si="14"/>
        <v>0</v>
      </c>
      <c r="G78" s="1">
        <f t="shared" si="15"/>
        <v>0</v>
      </c>
      <c r="H78" s="395"/>
      <c r="I78" s="218"/>
    </row>
    <row r="79" spans="1:9" ht="12.75">
      <c r="A79" s="403"/>
      <c r="B79" s="5"/>
      <c r="C79" s="7"/>
      <c r="D79" s="7"/>
      <c r="F79" s="1">
        <f t="shared" si="14"/>
        <v>0</v>
      </c>
      <c r="G79" s="1">
        <f t="shared" si="15"/>
        <v>0</v>
      </c>
      <c r="H79" s="395"/>
      <c r="I79" s="218"/>
    </row>
    <row r="80" spans="1:9" ht="12.75">
      <c r="A80" s="403"/>
      <c r="B80" s="5"/>
      <c r="C80" s="7"/>
      <c r="D80" s="7"/>
      <c r="F80" s="1">
        <f t="shared" si="14"/>
        <v>0</v>
      </c>
      <c r="G80" s="1">
        <f t="shared" si="15"/>
        <v>0</v>
      </c>
      <c r="H80" s="395"/>
      <c r="I80" s="218"/>
    </row>
    <row r="81" spans="2:11" ht="12.75">
      <c r="B81" s="5"/>
      <c r="C81" s="7"/>
      <c r="D81" s="7"/>
      <c r="F81" s="1">
        <f t="shared" si="14"/>
        <v>0</v>
      </c>
      <c r="G81" s="1">
        <f t="shared" si="15"/>
        <v>0</v>
      </c>
      <c r="H81" s="395"/>
      <c r="I81" s="218"/>
      <c r="K81" s="6"/>
    </row>
    <row r="82" spans="2:9" ht="12.75">
      <c r="B82" s="5"/>
      <c r="C82" s="7"/>
      <c r="D82" s="7"/>
      <c r="F82" s="1">
        <f t="shared" si="14"/>
        <v>0</v>
      </c>
      <c r="G82" s="1">
        <f t="shared" si="15"/>
        <v>0</v>
      </c>
      <c r="H82" s="395"/>
      <c r="I82" s="218"/>
    </row>
    <row r="83" spans="2:8" ht="12.75">
      <c r="B83" s="5"/>
      <c r="C83" s="7"/>
      <c r="D83" s="7"/>
      <c r="F83" s="1">
        <f>E83*0.2</f>
        <v>0</v>
      </c>
      <c r="G83" s="1">
        <f t="shared" si="15"/>
        <v>0</v>
      </c>
      <c r="H83" s="395"/>
    </row>
    <row r="84" spans="2:8" ht="12.75">
      <c r="B84" s="5"/>
      <c r="C84" s="7"/>
      <c r="D84" s="7"/>
      <c r="F84" s="1">
        <f t="shared" si="14"/>
        <v>0</v>
      </c>
      <c r="G84" s="1">
        <f t="shared" si="15"/>
        <v>0</v>
      </c>
      <c r="H84" s="395"/>
    </row>
    <row r="85" spans="2:8" ht="12.75">
      <c r="B85" s="5"/>
      <c r="C85" s="7"/>
      <c r="D85" s="7"/>
      <c r="F85" s="1">
        <f>E85*0.2</f>
        <v>0</v>
      </c>
      <c r="G85" s="1">
        <f t="shared" si="15"/>
        <v>0</v>
      </c>
      <c r="H85" s="395"/>
    </row>
    <row r="86" spans="2:8" ht="13.5" thickBot="1">
      <c r="B86" s="104" t="s">
        <v>130</v>
      </c>
      <c r="C86" s="7"/>
      <c r="D86" s="7"/>
      <c r="E86" s="54">
        <f>SUM(E77:E85)</f>
        <v>0</v>
      </c>
      <c r="F86" s="54">
        <f>SUM(F77:F85)</f>
        <v>0</v>
      </c>
      <c r="G86" s="54">
        <f>SUM(G77:G85)</f>
        <v>0</v>
      </c>
      <c r="H86" s="395"/>
    </row>
    <row r="87" spans="2:8" ht="12.75">
      <c r="B87" s="5"/>
      <c r="C87" s="7"/>
      <c r="D87" s="7"/>
      <c r="F87" s="1">
        <f aca="true" t="shared" si="16" ref="F87:F94">E87*0.2</f>
        <v>0</v>
      </c>
      <c r="G87" s="1">
        <f aca="true" t="shared" si="17" ref="G87:G94">E87+F87</f>
        <v>0</v>
      </c>
      <c r="H87" s="395"/>
    </row>
    <row r="88" spans="2:8" ht="12.75">
      <c r="B88" s="5"/>
      <c r="C88" s="7"/>
      <c r="D88" s="7"/>
      <c r="F88" s="1">
        <f t="shared" si="16"/>
        <v>0</v>
      </c>
      <c r="G88" s="1">
        <f t="shared" si="17"/>
        <v>0</v>
      </c>
      <c r="H88" s="395"/>
    </row>
    <row r="89" spans="1:8" ht="12.75">
      <c r="A89" s="403"/>
      <c r="B89" s="5"/>
      <c r="C89" s="7"/>
      <c r="D89" s="7"/>
      <c r="F89" s="1">
        <f t="shared" si="16"/>
        <v>0</v>
      </c>
      <c r="G89" s="1">
        <f t="shared" si="17"/>
        <v>0</v>
      </c>
      <c r="H89" s="395"/>
    </row>
    <row r="90" spans="1:8" ht="12.75">
      <c r="A90" s="403"/>
      <c r="B90" s="5"/>
      <c r="C90" s="7"/>
      <c r="D90" s="7"/>
      <c r="F90" s="1">
        <f t="shared" si="16"/>
        <v>0</v>
      </c>
      <c r="G90" s="1">
        <f t="shared" si="17"/>
        <v>0</v>
      </c>
      <c r="H90" s="395"/>
    </row>
    <row r="91" spans="1:8" ht="12.75">
      <c r="A91" s="403"/>
      <c r="B91" s="5"/>
      <c r="C91" s="7"/>
      <c r="D91" s="7"/>
      <c r="F91" s="1">
        <f t="shared" si="16"/>
        <v>0</v>
      </c>
      <c r="G91" s="1">
        <f t="shared" si="17"/>
        <v>0</v>
      </c>
      <c r="H91" s="395"/>
    </row>
    <row r="92" spans="2:8" ht="12.75">
      <c r="B92" s="5"/>
      <c r="C92" s="7"/>
      <c r="D92" s="7"/>
      <c r="F92" s="1">
        <f t="shared" si="16"/>
        <v>0</v>
      </c>
      <c r="G92" s="1">
        <f t="shared" si="17"/>
        <v>0</v>
      </c>
      <c r="H92" s="395"/>
    </row>
    <row r="93" spans="2:8" ht="12.75">
      <c r="B93" s="5"/>
      <c r="C93" s="7"/>
      <c r="D93" s="7"/>
      <c r="F93" s="1">
        <f>E93*0.2</f>
        <v>0</v>
      </c>
      <c r="G93" s="1">
        <f>E93+F93</f>
        <v>0</v>
      </c>
      <c r="H93" s="395"/>
    </row>
    <row r="94" spans="2:8" ht="12.75">
      <c r="B94" s="5"/>
      <c r="C94" s="7"/>
      <c r="D94" s="7"/>
      <c r="F94" s="1">
        <f t="shared" si="16"/>
        <v>0</v>
      </c>
      <c r="G94" s="1">
        <f t="shared" si="17"/>
        <v>0</v>
      </c>
      <c r="H94" s="395"/>
    </row>
    <row r="95" spans="2:8" ht="12.75">
      <c r="B95" s="5"/>
      <c r="C95" s="7"/>
      <c r="D95" s="7"/>
      <c r="F95" s="1">
        <f>E95*0.2</f>
        <v>0</v>
      </c>
      <c r="G95" s="1">
        <f>E95+F95</f>
        <v>0</v>
      </c>
      <c r="H95" s="395"/>
    </row>
    <row r="96" spans="2:8" ht="13.5" thickBot="1">
      <c r="B96" s="104" t="s">
        <v>132</v>
      </c>
      <c r="C96" s="7"/>
      <c r="D96" s="7"/>
      <c r="E96" s="54">
        <f>SUM(E87:E95)</f>
        <v>0</v>
      </c>
      <c r="F96" s="54">
        <f>SUM(F87:F95)</f>
        <v>0</v>
      </c>
      <c r="G96" s="54">
        <f>SUM(G87:G95)</f>
        <v>0</v>
      </c>
      <c r="H96" s="395"/>
    </row>
    <row r="97" spans="2:8" ht="12.75">
      <c r="B97" s="5"/>
      <c r="C97" s="7"/>
      <c r="D97" s="7"/>
      <c r="F97" s="1">
        <f aca="true" t="shared" si="18" ref="F97:F105">E97*0.2</f>
        <v>0</v>
      </c>
      <c r="G97" s="1">
        <f aca="true" t="shared" si="19" ref="G97:G105">E97+F97</f>
        <v>0</v>
      </c>
      <c r="H97" s="395"/>
    </row>
    <row r="98" spans="2:8" ht="12.75">
      <c r="B98" s="5"/>
      <c r="C98" s="7"/>
      <c r="D98" s="7"/>
      <c r="F98" s="1">
        <f t="shared" si="18"/>
        <v>0</v>
      </c>
      <c r="G98" s="1">
        <f t="shared" si="19"/>
        <v>0</v>
      </c>
      <c r="H98" s="395"/>
    </row>
    <row r="99" spans="2:8" ht="12.75">
      <c r="B99" s="5"/>
      <c r="C99" s="7"/>
      <c r="D99" s="7"/>
      <c r="F99" s="1">
        <f t="shared" si="18"/>
        <v>0</v>
      </c>
      <c r="G99" s="1">
        <f t="shared" si="19"/>
        <v>0</v>
      </c>
      <c r="H99" s="395"/>
    </row>
    <row r="100" spans="2:8" ht="12.75">
      <c r="B100" s="5"/>
      <c r="C100" s="7"/>
      <c r="D100" s="7"/>
      <c r="F100" s="1">
        <f t="shared" si="18"/>
        <v>0</v>
      </c>
      <c r="G100" s="1">
        <f t="shared" si="19"/>
        <v>0</v>
      </c>
      <c r="H100" s="395"/>
    </row>
    <row r="101" spans="2:8" ht="12.75">
      <c r="B101" s="5"/>
      <c r="C101" s="7"/>
      <c r="D101" s="7"/>
      <c r="F101" s="1">
        <f t="shared" si="18"/>
        <v>0</v>
      </c>
      <c r="G101" s="1">
        <f t="shared" si="19"/>
        <v>0</v>
      </c>
      <c r="H101" s="395"/>
    </row>
    <row r="102" spans="3:8" ht="12.75">
      <c r="C102" s="7"/>
      <c r="D102" s="7"/>
      <c r="F102" s="1">
        <f t="shared" si="18"/>
        <v>0</v>
      </c>
      <c r="G102" s="1">
        <f t="shared" si="19"/>
        <v>0</v>
      </c>
      <c r="H102" s="395"/>
    </row>
    <row r="103" spans="3:7" ht="12.75">
      <c r="C103" s="7"/>
      <c r="D103" s="7"/>
      <c r="F103" s="1">
        <f t="shared" si="18"/>
        <v>0</v>
      </c>
      <c r="G103" s="1">
        <f t="shared" si="19"/>
        <v>0</v>
      </c>
    </row>
    <row r="104" spans="3:8" ht="12.75">
      <c r="C104" s="7"/>
      <c r="D104" s="7"/>
      <c r="F104" s="1">
        <f t="shared" si="18"/>
        <v>0</v>
      </c>
      <c r="G104" s="1">
        <f t="shared" si="19"/>
        <v>0</v>
      </c>
      <c r="H104" s="395"/>
    </row>
    <row r="105" spans="6:7" ht="12.75">
      <c r="F105" s="1">
        <f t="shared" si="18"/>
        <v>0</v>
      </c>
      <c r="G105" s="1">
        <f t="shared" si="19"/>
        <v>0</v>
      </c>
    </row>
    <row r="106" spans="2:10" ht="13.5" thickBot="1">
      <c r="B106" s="104" t="s">
        <v>133</v>
      </c>
      <c r="C106" s="7"/>
      <c r="D106" s="7"/>
      <c r="E106" s="54">
        <f>SUM(E97:E105)</f>
        <v>0</v>
      </c>
      <c r="F106" s="54">
        <f>SUM(F97:F105)</f>
        <v>0</v>
      </c>
      <c r="G106" s="54">
        <f>SUM(G97:G105)</f>
        <v>0</v>
      </c>
      <c r="H106" s="395"/>
      <c r="I106" s="117">
        <f>F86+F96+F106</f>
        <v>0</v>
      </c>
      <c r="J106" s="368">
        <f>E86+E96+E106</f>
        <v>0</v>
      </c>
    </row>
    <row r="107" spans="2:8" ht="12.75">
      <c r="B107" s="5"/>
      <c r="C107" s="7"/>
      <c r="D107" s="7"/>
      <c r="F107" s="1">
        <f aca="true" t="shared" si="20" ref="F107:F112">E107*0.2</f>
        <v>0</v>
      </c>
      <c r="G107" s="1">
        <f aca="true" t="shared" si="21" ref="G107:G112">E107+F107</f>
        <v>0</v>
      </c>
      <c r="H107" s="395"/>
    </row>
    <row r="108" spans="2:8" ht="12.75">
      <c r="B108" s="5"/>
      <c r="C108" s="7"/>
      <c r="D108" s="7"/>
      <c r="F108" s="1">
        <f t="shared" si="20"/>
        <v>0</v>
      </c>
      <c r="G108" s="1">
        <f t="shared" si="21"/>
        <v>0</v>
      </c>
      <c r="H108" s="395"/>
    </row>
    <row r="109" spans="6:8" ht="12.75">
      <c r="F109" s="1">
        <f t="shared" si="20"/>
        <v>0</v>
      </c>
      <c r="G109" s="1">
        <f>E109+F109</f>
        <v>0</v>
      </c>
      <c r="H109" s="395"/>
    </row>
    <row r="110" spans="2:8" ht="12.75">
      <c r="B110" s="5"/>
      <c r="C110" s="7"/>
      <c r="D110" s="7"/>
      <c r="F110" s="1">
        <f t="shared" si="20"/>
        <v>0</v>
      </c>
      <c r="G110" s="1">
        <f t="shared" si="21"/>
        <v>0</v>
      </c>
      <c r="H110" s="395"/>
    </row>
    <row r="111" spans="2:8" ht="12.75">
      <c r="B111" s="5"/>
      <c r="C111" s="7"/>
      <c r="D111" s="7"/>
      <c r="F111" s="1">
        <f t="shared" si="20"/>
        <v>0</v>
      </c>
      <c r="G111" s="1">
        <f t="shared" si="21"/>
        <v>0</v>
      </c>
      <c r="H111" s="395"/>
    </row>
    <row r="112" spans="2:8" ht="12.75">
      <c r="B112" s="5"/>
      <c r="C112" s="7"/>
      <c r="D112" s="7"/>
      <c r="F112" s="1">
        <f t="shared" si="20"/>
        <v>0</v>
      </c>
      <c r="G112" s="1">
        <f t="shared" si="21"/>
        <v>0</v>
      </c>
      <c r="H112" s="395"/>
    </row>
    <row r="113" spans="2:8" ht="13.5" thickBot="1">
      <c r="B113" s="104" t="s">
        <v>134</v>
      </c>
      <c r="C113" s="7"/>
      <c r="D113" s="7"/>
      <c r="E113" s="54">
        <f>SUM(E107:E112)</f>
        <v>0</v>
      </c>
      <c r="F113" s="54">
        <f>SUM(F107:F112)</f>
        <v>0</v>
      </c>
      <c r="G113" s="54">
        <f>SUM(G107:G112)</f>
        <v>0</v>
      </c>
      <c r="H113" s="395"/>
    </row>
    <row r="114" spans="2:8" ht="12.75">
      <c r="B114" s="5"/>
      <c r="C114" s="7"/>
      <c r="D114" s="7"/>
      <c r="F114" s="1">
        <v>0</v>
      </c>
      <c r="G114" s="1">
        <f>E114+F114</f>
        <v>0</v>
      </c>
      <c r="H114" s="395"/>
    </row>
    <row r="115" spans="2:8" ht="12.75">
      <c r="B115" s="5"/>
      <c r="C115" s="7"/>
      <c r="D115" s="7"/>
      <c r="F115" s="1">
        <f aca="true" t="shared" si="22" ref="F115:F121">E115*0.2</f>
        <v>0</v>
      </c>
      <c r="G115" s="1">
        <f aca="true" t="shared" si="23" ref="G115:G121">E115+F115</f>
        <v>0</v>
      </c>
      <c r="H115" s="395"/>
    </row>
    <row r="116" spans="2:8" ht="12.75">
      <c r="B116" s="5"/>
      <c r="C116" s="7"/>
      <c r="D116" s="7"/>
      <c r="F116" s="1">
        <f t="shared" si="22"/>
        <v>0</v>
      </c>
      <c r="G116" s="1">
        <f t="shared" si="23"/>
        <v>0</v>
      </c>
      <c r="H116" s="395"/>
    </row>
    <row r="117" spans="2:8" ht="12.75">
      <c r="B117" s="5"/>
      <c r="C117" s="7"/>
      <c r="D117" s="7"/>
      <c r="F117" s="1">
        <f t="shared" si="22"/>
        <v>0</v>
      </c>
      <c r="G117" s="1">
        <f t="shared" si="23"/>
        <v>0</v>
      </c>
      <c r="H117" s="395"/>
    </row>
    <row r="118" spans="6:8" ht="12.75">
      <c r="F118" s="1">
        <f t="shared" si="22"/>
        <v>0</v>
      </c>
      <c r="G118" s="1">
        <f>E118+F118</f>
        <v>0</v>
      </c>
      <c r="H118" s="395"/>
    </row>
    <row r="119" spans="2:8" ht="12.75">
      <c r="B119" s="5"/>
      <c r="C119" s="7"/>
      <c r="D119" s="7"/>
      <c r="F119" s="1">
        <f t="shared" si="22"/>
        <v>0</v>
      </c>
      <c r="G119" s="1">
        <f t="shared" si="23"/>
        <v>0</v>
      </c>
      <c r="H119" s="395"/>
    </row>
    <row r="120" spans="2:8" ht="12.75">
      <c r="B120" s="5"/>
      <c r="C120" s="7"/>
      <c r="D120" s="7"/>
      <c r="F120" s="1">
        <v>0</v>
      </c>
      <c r="G120" s="1">
        <f t="shared" si="23"/>
        <v>0</v>
      </c>
      <c r="H120" s="395"/>
    </row>
    <row r="121" spans="2:8" ht="12.75">
      <c r="B121" s="5"/>
      <c r="C121" s="7"/>
      <c r="D121" s="7"/>
      <c r="F121" s="1">
        <f t="shared" si="22"/>
        <v>0</v>
      </c>
      <c r="G121" s="1">
        <f t="shared" si="23"/>
        <v>0</v>
      </c>
      <c r="H121" s="395"/>
    </row>
    <row r="122" spans="2:8" ht="12.75">
      <c r="B122" s="5"/>
      <c r="C122" s="7"/>
      <c r="D122" s="7"/>
      <c r="F122" s="1">
        <f>E122*0.2</f>
        <v>0</v>
      </c>
      <c r="G122" s="1">
        <f>E122+F122</f>
        <v>0</v>
      </c>
      <c r="H122" s="395"/>
    </row>
    <row r="123" spans="2:8" ht="13.5" thickBot="1">
      <c r="B123" s="104" t="s">
        <v>111</v>
      </c>
      <c r="C123" s="7"/>
      <c r="D123" s="7"/>
      <c r="E123" s="54">
        <f>SUM(E114:E122)</f>
        <v>0</v>
      </c>
      <c r="F123" s="54">
        <f>SUM(F114:F122)</f>
        <v>0</v>
      </c>
      <c r="G123" s="54">
        <f>SUM(G114:G122)</f>
        <v>0</v>
      </c>
      <c r="H123" s="395"/>
    </row>
    <row r="124" spans="2:8" ht="12.75">
      <c r="B124" s="5"/>
      <c r="C124" s="7"/>
      <c r="D124" s="7"/>
      <c r="F124" s="1">
        <f aca="true" t="shared" si="24" ref="F124:F131">E124*0.2</f>
        <v>0</v>
      </c>
      <c r="G124" s="1">
        <f aca="true" t="shared" si="25" ref="G124:G131">E124+F124</f>
        <v>0</v>
      </c>
      <c r="H124" s="395"/>
    </row>
    <row r="125" spans="2:8" ht="12.75">
      <c r="B125" s="5"/>
      <c r="C125" s="7"/>
      <c r="D125" s="7"/>
      <c r="F125" s="1">
        <f t="shared" si="24"/>
        <v>0</v>
      </c>
      <c r="G125" s="1">
        <f t="shared" si="25"/>
        <v>0</v>
      </c>
      <c r="H125" s="395"/>
    </row>
    <row r="126" spans="2:8" ht="12.75">
      <c r="B126" s="5"/>
      <c r="C126" s="7"/>
      <c r="D126" s="7"/>
      <c r="F126" s="1">
        <f t="shared" si="24"/>
        <v>0</v>
      </c>
      <c r="G126" s="1">
        <f t="shared" si="25"/>
        <v>0</v>
      </c>
      <c r="H126" s="398"/>
    </row>
    <row r="127" spans="2:8" ht="12.75">
      <c r="B127" s="5"/>
      <c r="C127" s="7"/>
      <c r="D127" s="7"/>
      <c r="F127" s="1">
        <f t="shared" si="24"/>
        <v>0</v>
      </c>
      <c r="G127" s="1">
        <f t="shared" si="25"/>
        <v>0</v>
      </c>
      <c r="H127" s="399"/>
    </row>
    <row r="128" spans="2:8" ht="12.75">
      <c r="B128" s="5"/>
      <c r="C128" s="7"/>
      <c r="D128" s="7"/>
      <c r="F128" s="1">
        <f t="shared" si="24"/>
        <v>0</v>
      </c>
      <c r="G128" s="1">
        <f t="shared" si="25"/>
        <v>0</v>
      </c>
      <c r="H128" s="395"/>
    </row>
    <row r="129" spans="1:8" ht="12.75">
      <c r="A129" s="1"/>
      <c r="D129" s="1"/>
      <c r="F129" s="1">
        <f t="shared" si="24"/>
        <v>0</v>
      </c>
      <c r="G129" s="1">
        <f t="shared" si="25"/>
        <v>0</v>
      </c>
      <c r="H129" s="395"/>
    </row>
    <row r="130" spans="1:8" ht="12.75">
      <c r="A130" s="1"/>
      <c r="D130" s="1"/>
      <c r="F130" s="1">
        <f t="shared" si="24"/>
        <v>0</v>
      </c>
      <c r="G130" s="1">
        <f t="shared" si="25"/>
        <v>0</v>
      </c>
      <c r="H130" s="399"/>
    </row>
    <row r="131" spans="2:8" ht="12.75">
      <c r="B131" s="5"/>
      <c r="C131" s="7"/>
      <c r="D131" s="7"/>
      <c r="F131" s="1">
        <f t="shared" si="24"/>
        <v>0</v>
      </c>
      <c r="G131" s="1">
        <f t="shared" si="25"/>
        <v>0</v>
      </c>
      <c r="H131" s="395"/>
    </row>
    <row r="132" spans="1:11" ht="13.5" thickBot="1">
      <c r="A132" s="401" t="s">
        <v>131</v>
      </c>
      <c r="B132" s="104" t="s">
        <v>112</v>
      </c>
      <c r="C132" s="7"/>
      <c r="D132" s="7"/>
      <c r="E132" s="54">
        <f>SUM(E124:E131)</f>
        <v>0</v>
      </c>
      <c r="F132" s="54">
        <f>SUM(F124:F131)</f>
        <v>0</v>
      </c>
      <c r="G132" s="54">
        <f>SUM(G124:G131)</f>
        <v>0</v>
      </c>
      <c r="H132" s="395"/>
      <c r="I132" s="117">
        <f>F113+F123+F132</f>
        <v>0</v>
      </c>
      <c r="J132" s="368">
        <f>E113+E123+E132</f>
        <v>0</v>
      </c>
      <c r="K132" s="1">
        <f>SUM(K2:K131)</f>
        <v>0</v>
      </c>
    </row>
    <row r="133" spans="2:8" ht="12" customHeight="1">
      <c r="B133" s="5"/>
      <c r="C133" s="7"/>
      <c r="D133" s="7"/>
      <c r="E133" s="55"/>
      <c r="F133" s="55"/>
      <c r="G133" s="55"/>
      <c r="H133" s="395"/>
    </row>
    <row r="134" spans="2:8" ht="13.5" thickBot="1">
      <c r="B134" s="104" t="s">
        <v>113</v>
      </c>
      <c r="C134" s="106"/>
      <c r="D134" s="106"/>
      <c r="E134" s="107">
        <f>E26+E36+E45+E55+E67+E76+E86+E96+E106+E113+E123+E132</f>
        <v>0</v>
      </c>
      <c r="F134" s="107">
        <f>F26+F36+F45+F55+F67+F76+F86+F96+F106+F113+F123+F132</f>
        <v>0</v>
      </c>
      <c r="G134" s="107">
        <f>G26+G36+G45+G55+G67+G76+G86+G96+G106+G113+G123+G132</f>
        <v>0</v>
      </c>
      <c r="H134" s="395"/>
    </row>
    <row r="135" ht="13.5" thickTop="1">
      <c r="H135" s="395"/>
    </row>
    <row r="136" spans="2:11" ht="12.75">
      <c r="B136" s="5" t="s">
        <v>253</v>
      </c>
      <c r="C136" s="7"/>
      <c r="D136" s="7"/>
      <c r="E136" s="332">
        <f>G134</f>
        <v>0</v>
      </c>
      <c r="F136" s="296">
        <f>(E134*1.2)</f>
        <v>0</v>
      </c>
      <c r="G136" s="117" t="str">
        <f>IF(TRUNC(E136)=TRUNC(F136),"Test OK","Error")</f>
        <v>Test OK</v>
      </c>
      <c r="I136" s="424" t="s">
        <v>301</v>
      </c>
      <c r="J136" s="421"/>
      <c r="K136" s="421"/>
    </row>
    <row r="137" spans="2:8" ht="12.75">
      <c r="B137" s="5" t="s">
        <v>159</v>
      </c>
      <c r="C137" s="7"/>
      <c r="D137" s="7"/>
      <c r="E137" s="103">
        <f>E134</f>
        <v>0</v>
      </c>
      <c r="H137" s="395"/>
    </row>
    <row r="138" spans="2:11" ht="13.5" thickBot="1">
      <c r="B138" s="105" t="s">
        <v>26</v>
      </c>
      <c r="C138" s="7"/>
      <c r="D138" s="7"/>
      <c r="E138" s="102">
        <f>E136-E137</f>
        <v>0</v>
      </c>
      <c r="F138" s="296">
        <f>(E134*0.2)</f>
        <v>0</v>
      </c>
      <c r="G138" s="117" t="str">
        <f>IF(TRUNC(E138)=TRUNC(F138),"Test OK","Error")</f>
        <v>Test OK</v>
      </c>
      <c r="H138" s="395"/>
      <c r="I138" s="424" t="s">
        <v>301</v>
      </c>
      <c r="J138" s="421"/>
      <c r="K138" s="421"/>
    </row>
    <row r="139" spans="2:8" ht="12.75">
      <c r="B139" s="5"/>
      <c r="C139" s="7"/>
      <c r="D139" s="7"/>
      <c r="H139" s="395"/>
    </row>
    <row r="140" spans="2:9" ht="12.75">
      <c r="B140" s="361" t="s">
        <v>82</v>
      </c>
      <c r="C140" s="7"/>
      <c r="D140" s="7"/>
      <c r="E140" s="349"/>
      <c r="G140" s="347">
        <v>0</v>
      </c>
      <c r="I140" s="283" t="s">
        <v>230</v>
      </c>
    </row>
    <row r="141" spans="2:9" ht="12.75">
      <c r="B141" s="5"/>
      <c r="C141" s="7"/>
      <c r="D141" s="7"/>
      <c r="H141" s="395"/>
      <c r="I141" s="283" t="s">
        <v>300</v>
      </c>
    </row>
    <row r="142" spans="1:8" ht="12.75">
      <c r="A142" s="404" t="s">
        <v>261</v>
      </c>
      <c r="B142" s="5"/>
      <c r="C142" s="7"/>
      <c r="D142" s="7"/>
      <c r="H142" s="395"/>
    </row>
    <row r="143" spans="2:8" ht="12.75">
      <c r="B143" s="243" t="s">
        <v>262</v>
      </c>
      <c r="C143" s="7"/>
      <c r="D143" s="7"/>
      <c r="H143" s="395"/>
    </row>
    <row r="144" spans="2:8" ht="12.75">
      <c r="B144" s="5"/>
      <c r="C144" s="7"/>
      <c r="D144" s="7"/>
      <c r="H144" s="395"/>
    </row>
    <row r="145" spans="2:10" ht="12.75">
      <c r="B145" s="420" t="s">
        <v>13</v>
      </c>
      <c r="C145" s="423"/>
      <c r="D145" s="423"/>
      <c r="E145" s="421"/>
      <c r="F145" s="421" t="s">
        <v>14</v>
      </c>
      <c r="G145" s="421"/>
      <c r="H145" s="422"/>
      <c r="I145" s="354"/>
      <c r="J145" s="421"/>
    </row>
    <row r="146" spans="2:8" ht="12.75">
      <c r="B146" s="5"/>
      <c r="C146" s="7"/>
      <c r="D146" s="7"/>
      <c r="H146" s="395"/>
    </row>
    <row r="147" spans="2:8" ht="12.75">
      <c r="B147" s="5"/>
      <c r="C147" s="7"/>
      <c r="D147" s="7"/>
      <c r="H147" s="395"/>
    </row>
    <row r="148" spans="2:8" ht="12.75">
      <c r="B148" s="5"/>
      <c r="C148" s="7"/>
      <c r="D148" s="7"/>
      <c r="H148" s="395"/>
    </row>
    <row r="149" spans="2:8" ht="12.75">
      <c r="B149" s="5"/>
      <c r="C149" s="7"/>
      <c r="D149" s="7"/>
      <c r="H149" s="395"/>
    </row>
    <row r="150" spans="2:8" ht="12.75">
      <c r="B150" s="5"/>
      <c r="C150" s="7"/>
      <c r="D150" s="7"/>
      <c r="H150" s="395"/>
    </row>
    <row r="151" spans="2:8" ht="12.75">
      <c r="B151" s="5"/>
      <c r="C151" s="7"/>
      <c r="D151" s="7"/>
      <c r="H151" s="395"/>
    </row>
    <row r="152" spans="2:8" ht="12.75">
      <c r="B152" s="5"/>
      <c r="C152" s="7"/>
      <c r="D152" s="7"/>
      <c r="H152" s="395"/>
    </row>
    <row r="153" spans="2:8" ht="12.75">
      <c r="B153" s="5"/>
      <c r="C153" s="7"/>
      <c r="D153" s="7"/>
      <c r="H153" s="395"/>
    </row>
    <row r="154" spans="2:8" ht="12.75">
      <c r="B154" s="5"/>
      <c r="C154" s="7"/>
      <c r="D154" s="7"/>
      <c r="H154" s="395"/>
    </row>
    <row r="155" spans="2:8" ht="12.75">
      <c r="B155" s="5"/>
      <c r="C155" s="7"/>
      <c r="D155" s="7"/>
      <c r="H155" s="395"/>
    </row>
    <row r="156" spans="2:8" ht="12.75">
      <c r="B156" s="5"/>
      <c r="C156" s="7"/>
      <c r="D156" s="7"/>
      <c r="H156" s="395"/>
    </row>
    <row r="157" spans="2:8" ht="12.75">
      <c r="B157" s="5"/>
      <c r="C157" s="7"/>
      <c r="D157" s="7"/>
      <c r="H157" s="395"/>
    </row>
    <row r="158" spans="2:8" ht="12.75">
      <c r="B158" s="5"/>
      <c r="C158" s="7"/>
      <c r="D158" s="7"/>
      <c r="H158" s="395"/>
    </row>
    <row r="159" spans="2:8" ht="12.75">
      <c r="B159" s="5"/>
      <c r="C159" s="7"/>
      <c r="D159" s="7"/>
      <c r="H159" s="395"/>
    </row>
    <row r="160" spans="2:8" ht="12.75">
      <c r="B160" s="5"/>
      <c r="C160" s="7"/>
      <c r="D160" s="7"/>
      <c r="H160" s="395"/>
    </row>
    <row r="161" spans="2:8" ht="12.75">
      <c r="B161" s="5"/>
      <c r="C161" s="7"/>
      <c r="D161" s="7"/>
      <c r="H161" s="395"/>
    </row>
    <row r="162" spans="2:8" ht="12.75">
      <c r="B162" s="5"/>
      <c r="C162" s="7"/>
      <c r="D162" s="7"/>
      <c r="H162" s="395"/>
    </row>
    <row r="163" spans="2:8" ht="12.75">
      <c r="B163" s="5"/>
      <c r="C163" s="7"/>
      <c r="D163" s="7"/>
      <c r="H163" s="395"/>
    </row>
    <row r="164" spans="2:8" ht="12.75">
      <c r="B164" s="5"/>
      <c r="C164" s="7"/>
      <c r="D164" s="7"/>
      <c r="H164" s="395"/>
    </row>
    <row r="165" spans="2:8" ht="12.75">
      <c r="B165" s="5"/>
      <c r="C165" s="7"/>
      <c r="D165" s="7"/>
      <c r="H165" s="395"/>
    </row>
    <row r="166" spans="2:8" ht="12.75">
      <c r="B166" s="5"/>
      <c r="C166" s="7"/>
      <c r="D166" s="7"/>
      <c r="H166" s="395"/>
    </row>
    <row r="167" spans="2:8" ht="12.75">
      <c r="B167" s="5"/>
      <c r="C167" s="7"/>
      <c r="D167" s="7"/>
      <c r="H167" s="395"/>
    </row>
    <row r="168" spans="2:8" ht="12.75">
      <c r="B168" s="5"/>
      <c r="C168" s="7"/>
      <c r="D168" s="7"/>
      <c r="H168" s="395"/>
    </row>
    <row r="169" spans="2:8" ht="12.75">
      <c r="B169" s="5"/>
      <c r="C169" s="7"/>
      <c r="D169" s="7"/>
      <c r="H169" s="395"/>
    </row>
    <row r="170" spans="2:8" ht="12.75">
      <c r="B170" s="5"/>
      <c r="C170" s="7"/>
      <c r="D170" s="7"/>
      <c r="H170" s="395"/>
    </row>
    <row r="171" spans="2:8" ht="12.75">
      <c r="B171" s="5"/>
      <c r="C171" s="7"/>
      <c r="D171" s="7"/>
      <c r="H171" s="395"/>
    </row>
    <row r="172" spans="2:8" ht="12.75">
      <c r="B172" s="5"/>
      <c r="C172" s="7"/>
      <c r="D172" s="7"/>
      <c r="H172" s="395"/>
    </row>
    <row r="173" spans="2:8" ht="12.75">
      <c r="B173" s="5"/>
      <c r="C173" s="7"/>
      <c r="D173" s="7"/>
      <c r="H173" s="395"/>
    </row>
    <row r="174" spans="2:8" ht="12.75">
      <c r="B174" s="5"/>
      <c r="C174" s="7"/>
      <c r="D174" s="7"/>
      <c r="H174" s="395"/>
    </row>
    <row r="175" spans="2:8" ht="12.75">
      <c r="B175" s="5"/>
      <c r="C175" s="7"/>
      <c r="D175" s="7"/>
      <c r="H175" s="395"/>
    </row>
    <row r="176" spans="2:8" ht="12.75">
      <c r="B176" s="5"/>
      <c r="C176" s="7"/>
      <c r="D176" s="7"/>
      <c r="H176" s="395"/>
    </row>
    <row r="177" spans="2:8" ht="12.75">
      <c r="B177" s="5"/>
      <c r="C177" s="7"/>
      <c r="D177" s="7"/>
      <c r="H177" s="395"/>
    </row>
    <row r="178" spans="2:8" ht="12.75">
      <c r="B178" s="5"/>
      <c r="C178" s="7"/>
      <c r="D178" s="7"/>
      <c r="H178" s="395"/>
    </row>
    <row r="179" spans="2:8" ht="12.75">
      <c r="B179" s="5"/>
      <c r="C179" s="7"/>
      <c r="D179" s="7"/>
      <c r="H179" s="395"/>
    </row>
    <row r="180" spans="2:8" ht="12.75">
      <c r="B180" s="5"/>
      <c r="C180" s="7"/>
      <c r="D180" s="7"/>
      <c r="H180" s="395"/>
    </row>
    <row r="181" spans="2:8" ht="12.75">
      <c r="B181" s="5"/>
      <c r="C181" s="7"/>
      <c r="D181" s="7"/>
      <c r="H181" s="395"/>
    </row>
    <row r="182" spans="2:8" ht="12.75">
      <c r="B182" s="5"/>
      <c r="C182" s="7"/>
      <c r="D182" s="7"/>
      <c r="H182" s="395"/>
    </row>
    <row r="183" spans="2:8" ht="12.75">
      <c r="B183" s="5"/>
      <c r="C183" s="7"/>
      <c r="D183" s="7"/>
      <c r="H183" s="395"/>
    </row>
    <row r="184" spans="2:8" ht="12.75">
      <c r="B184" s="5"/>
      <c r="C184" s="7"/>
      <c r="D184" s="7"/>
      <c r="H184" s="395"/>
    </row>
    <row r="185" spans="2:8" ht="12.75">
      <c r="B185" s="5"/>
      <c r="C185" s="7"/>
      <c r="D185" s="7"/>
      <c r="H185" s="395"/>
    </row>
    <row r="186" spans="2:8" ht="12.75">
      <c r="B186" s="5"/>
      <c r="C186" s="7"/>
      <c r="D186" s="7"/>
      <c r="H186" s="395"/>
    </row>
    <row r="187" spans="2:8" ht="12.75">
      <c r="B187" s="5"/>
      <c r="C187" s="7"/>
      <c r="D187" s="7"/>
      <c r="H187" s="395"/>
    </row>
    <row r="188" spans="2:8" ht="12.75">
      <c r="B188" s="5"/>
      <c r="C188" s="7"/>
      <c r="D188" s="7"/>
      <c r="H188" s="395"/>
    </row>
    <row r="189" spans="2:8" ht="12.75">
      <c r="B189" s="5"/>
      <c r="C189" s="7"/>
      <c r="D189" s="7"/>
      <c r="H189" s="395"/>
    </row>
    <row r="190" spans="2:8" ht="12.75">
      <c r="B190" s="5"/>
      <c r="C190" s="7"/>
      <c r="D190" s="7"/>
      <c r="H190" s="395"/>
    </row>
    <row r="191" spans="2:8" ht="12.75">
      <c r="B191" s="5"/>
      <c r="C191" s="7"/>
      <c r="D191" s="7"/>
      <c r="H191" s="395"/>
    </row>
    <row r="192" spans="2:8" ht="12.75">
      <c r="B192" s="5"/>
      <c r="C192" s="7"/>
      <c r="D192" s="7"/>
      <c r="H192" s="395"/>
    </row>
    <row r="193" spans="2:8" ht="12.75">
      <c r="B193" s="5"/>
      <c r="C193" s="7"/>
      <c r="D193" s="7"/>
      <c r="H193" s="395"/>
    </row>
    <row r="194" spans="2:8" ht="12.75">
      <c r="B194" s="5"/>
      <c r="C194" s="7"/>
      <c r="D194" s="7"/>
      <c r="H194" s="395"/>
    </row>
    <row r="195" spans="2:8" ht="12.75">
      <c r="B195" s="5"/>
      <c r="C195" s="7"/>
      <c r="D195" s="7"/>
      <c r="H195" s="395"/>
    </row>
    <row r="196" spans="2:8" ht="12.75">
      <c r="B196" s="5"/>
      <c r="C196" s="7"/>
      <c r="D196" s="7"/>
      <c r="H196" s="395"/>
    </row>
    <row r="197" spans="2:8" ht="12.75">
      <c r="B197" s="5"/>
      <c r="C197" s="7"/>
      <c r="D197" s="7"/>
      <c r="H197" s="395"/>
    </row>
    <row r="198" spans="2:8" ht="12.75">
      <c r="B198" s="5"/>
      <c r="C198" s="7"/>
      <c r="D198" s="7"/>
      <c r="H198" s="395"/>
    </row>
    <row r="199" spans="2:8" ht="12.75">
      <c r="B199" s="5"/>
      <c r="C199" s="7"/>
      <c r="D199" s="7"/>
      <c r="H199" s="395"/>
    </row>
    <row r="200" spans="2:8" ht="12.75">
      <c r="B200" s="5"/>
      <c r="C200" s="7"/>
      <c r="D200" s="7"/>
      <c r="H200" s="395"/>
    </row>
    <row r="201" spans="2:8" ht="12.75">
      <c r="B201" s="5"/>
      <c r="C201" s="7"/>
      <c r="D201" s="7"/>
      <c r="H201" s="395"/>
    </row>
    <row r="202" spans="2:8" ht="12.75">
      <c r="B202" s="5"/>
      <c r="C202" s="7"/>
      <c r="D202" s="7"/>
      <c r="H202" s="395"/>
    </row>
    <row r="203" spans="2:8" ht="12.75">
      <c r="B203" s="5"/>
      <c r="C203" s="7"/>
      <c r="D203" s="7"/>
      <c r="H203" s="395"/>
    </row>
    <row r="204" spans="2:8" ht="12.75">
      <c r="B204" s="5"/>
      <c r="C204" s="7"/>
      <c r="D204" s="7"/>
      <c r="H204" s="395"/>
    </row>
    <row r="205" spans="2:8" ht="12.75">
      <c r="B205" s="5"/>
      <c r="C205" s="7"/>
      <c r="D205" s="7"/>
      <c r="H205" s="395"/>
    </row>
    <row r="206" spans="2:8" ht="12.75">
      <c r="B206" s="5"/>
      <c r="C206" s="7"/>
      <c r="D206" s="7"/>
      <c r="H206" s="395"/>
    </row>
    <row r="207" spans="2:8" ht="12.75">
      <c r="B207" s="5"/>
      <c r="C207" s="7"/>
      <c r="D207" s="7"/>
      <c r="H207" s="395"/>
    </row>
    <row r="208" spans="2:8" ht="12.75">
      <c r="B208" s="5"/>
      <c r="C208" s="7"/>
      <c r="D208" s="7"/>
      <c r="H208" s="395"/>
    </row>
    <row r="209" spans="2:8" ht="12.75">
      <c r="B209" s="5"/>
      <c r="C209" s="7"/>
      <c r="D209" s="7"/>
      <c r="H209" s="395"/>
    </row>
    <row r="210" spans="2:8" ht="12.75">
      <c r="B210" s="5"/>
      <c r="C210" s="7"/>
      <c r="D210" s="7"/>
      <c r="H210" s="395"/>
    </row>
    <row r="211" spans="2:8" ht="12.75">
      <c r="B211" s="5"/>
      <c r="C211" s="7"/>
      <c r="D211" s="7"/>
      <c r="H211" s="395"/>
    </row>
    <row r="212" spans="2:8" ht="12.75">
      <c r="B212" s="5"/>
      <c r="C212" s="7"/>
      <c r="D212" s="7"/>
      <c r="H212" s="395"/>
    </row>
    <row r="213" spans="2:8" ht="12.75">
      <c r="B213" s="5"/>
      <c r="C213" s="7"/>
      <c r="D213" s="7"/>
      <c r="H213" s="395"/>
    </row>
    <row r="214" spans="2:8" ht="12.75">
      <c r="B214" s="5"/>
      <c r="C214" s="7"/>
      <c r="D214" s="7"/>
      <c r="H214" s="395"/>
    </row>
    <row r="215" spans="2:8" ht="12.75">
      <c r="B215" s="5"/>
      <c r="C215" s="7"/>
      <c r="D215" s="7"/>
      <c r="H215" s="395"/>
    </row>
    <row r="216" spans="2:8" ht="12.75">
      <c r="B216" s="5"/>
      <c r="C216" s="7"/>
      <c r="D216" s="7"/>
      <c r="H216" s="395"/>
    </row>
    <row r="217" spans="2:8" ht="12.75">
      <c r="B217" s="5"/>
      <c r="C217" s="7"/>
      <c r="D217" s="7"/>
      <c r="H217" s="395"/>
    </row>
    <row r="218" spans="2:8" ht="12.75">
      <c r="B218" s="5"/>
      <c r="C218" s="7"/>
      <c r="D218" s="7"/>
      <c r="H218" s="395"/>
    </row>
    <row r="219" spans="2:8" ht="12.75">
      <c r="B219" s="5"/>
      <c r="C219" s="7"/>
      <c r="D219" s="7"/>
      <c r="H219" s="395"/>
    </row>
    <row r="220" spans="2:8" ht="12.75">
      <c r="B220" s="5"/>
      <c r="C220" s="7"/>
      <c r="D220" s="7"/>
      <c r="H220" s="395"/>
    </row>
    <row r="221" spans="2:8" ht="12.75">
      <c r="B221" s="5"/>
      <c r="C221" s="7"/>
      <c r="D221" s="7"/>
      <c r="H221" s="395"/>
    </row>
    <row r="222" spans="2:8" ht="12.75">
      <c r="B222" s="5"/>
      <c r="C222" s="7"/>
      <c r="D222" s="7"/>
      <c r="H222" s="395"/>
    </row>
    <row r="223" spans="2:8" ht="12.75">
      <c r="B223" s="5"/>
      <c r="C223" s="7"/>
      <c r="D223" s="7"/>
      <c r="H223" s="395"/>
    </row>
    <row r="224" spans="2:8" ht="12.75">
      <c r="B224" s="5"/>
      <c r="C224" s="7"/>
      <c r="D224" s="7"/>
      <c r="H224" s="395"/>
    </row>
    <row r="225" spans="2:8" ht="12.75">
      <c r="B225" s="5"/>
      <c r="C225" s="7"/>
      <c r="D225" s="7"/>
      <c r="H225" s="395"/>
    </row>
    <row r="226" spans="2:8" ht="12.75">
      <c r="B226" s="5"/>
      <c r="C226" s="7"/>
      <c r="D226" s="7"/>
      <c r="H226" s="395"/>
    </row>
    <row r="227" spans="2:8" ht="12.75">
      <c r="B227" s="5"/>
      <c r="C227" s="7"/>
      <c r="D227" s="7"/>
      <c r="H227" s="395"/>
    </row>
    <row r="228" spans="2:8" ht="12.75">
      <c r="B228" s="5"/>
      <c r="C228" s="7"/>
      <c r="D228" s="7"/>
      <c r="H228" s="395"/>
    </row>
    <row r="229" spans="2:8" ht="12.75">
      <c r="B229" s="5"/>
      <c r="C229" s="7"/>
      <c r="D229" s="7"/>
      <c r="H229" s="395"/>
    </row>
    <row r="230" spans="2:8" ht="12.75">
      <c r="B230" s="5"/>
      <c r="C230" s="7"/>
      <c r="D230" s="7"/>
      <c r="H230" s="395"/>
    </row>
    <row r="231" spans="2:8" ht="12.75">
      <c r="B231" s="5"/>
      <c r="C231" s="7"/>
      <c r="D231" s="7"/>
      <c r="H231" s="395"/>
    </row>
    <row r="232" spans="2:8" ht="12.75">
      <c r="B232" s="5"/>
      <c r="C232" s="7"/>
      <c r="D232" s="7"/>
      <c r="H232" s="395"/>
    </row>
    <row r="233" spans="2:8" ht="12.75">
      <c r="B233" s="5"/>
      <c r="C233" s="7"/>
      <c r="D233" s="7"/>
      <c r="H233" s="395"/>
    </row>
    <row r="234" spans="2:8" ht="12.75">
      <c r="B234" s="5"/>
      <c r="C234" s="7"/>
      <c r="D234" s="7"/>
      <c r="H234" s="395"/>
    </row>
    <row r="235" spans="2:8" ht="12.75">
      <c r="B235" s="5"/>
      <c r="C235" s="7"/>
      <c r="D235" s="7"/>
      <c r="H235" s="395"/>
    </row>
    <row r="236" spans="2:8" ht="12.75">
      <c r="B236" s="5"/>
      <c r="C236" s="7"/>
      <c r="D236" s="7"/>
      <c r="H236" s="395"/>
    </row>
    <row r="237" spans="2:8" ht="12.75">
      <c r="B237" s="5"/>
      <c r="C237" s="7"/>
      <c r="D237" s="7"/>
      <c r="H237" s="395"/>
    </row>
    <row r="238" spans="2:8" ht="12.75">
      <c r="B238" s="5"/>
      <c r="C238" s="7"/>
      <c r="D238" s="7"/>
      <c r="H238" s="395"/>
    </row>
    <row r="239" spans="2:8" ht="12.75">
      <c r="B239" s="5"/>
      <c r="C239" s="7"/>
      <c r="D239" s="7"/>
      <c r="H239" s="395"/>
    </row>
    <row r="240" spans="2:8" ht="12.75">
      <c r="B240" s="5"/>
      <c r="C240" s="7"/>
      <c r="D240" s="7"/>
      <c r="H240" s="395"/>
    </row>
    <row r="241" spans="2:8" ht="12.75">
      <c r="B241" s="5"/>
      <c r="C241" s="7"/>
      <c r="D241" s="7"/>
      <c r="H241" s="395"/>
    </row>
    <row r="242" spans="2:8" ht="12.75">
      <c r="B242" s="5"/>
      <c r="C242" s="7"/>
      <c r="D242" s="7"/>
      <c r="H242" s="395"/>
    </row>
    <row r="243" spans="2:8" ht="12.75">
      <c r="B243" s="5"/>
      <c r="C243" s="7"/>
      <c r="D243" s="7"/>
      <c r="H243" s="395"/>
    </row>
    <row r="244" spans="2:8" ht="12.75">
      <c r="B244" s="5"/>
      <c r="C244" s="7"/>
      <c r="D244" s="7"/>
      <c r="H244" s="395"/>
    </row>
    <row r="245" spans="2:8" ht="12.75">
      <c r="B245" s="5"/>
      <c r="C245" s="7"/>
      <c r="D245" s="7"/>
      <c r="H245" s="395"/>
    </row>
    <row r="246" spans="2:8" ht="12.75">
      <c r="B246" s="5"/>
      <c r="C246" s="7"/>
      <c r="D246" s="7"/>
      <c r="H246" s="395"/>
    </row>
    <row r="247" spans="2:8" ht="12.75">
      <c r="B247" s="5"/>
      <c r="C247" s="7"/>
      <c r="D247" s="7"/>
      <c r="H247" s="395"/>
    </row>
    <row r="248" spans="2:8" ht="12.75">
      <c r="B248" s="5"/>
      <c r="C248" s="7"/>
      <c r="D248" s="7"/>
      <c r="H248" s="395"/>
    </row>
    <row r="249" spans="2:8" ht="12.75">
      <c r="B249" s="5"/>
      <c r="C249" s="7"/>
      <c r="D249" s="7"/>
      <c r="H249" s="395"/>
    </row>
    <row r="250" spans="2:8" ht="12.75">
      <c r="B250" s="5"/>
      <c r="C250" s="7"/>
      <c r="D250" s="7"/>
      <c r="H250" s="395"/>
    </row>
    <row r="251" spans="2:8" ht="12.75">
      <c r="B251" s="5"/>
      <c r="C251" s="7"/>
      <c r="D251" s="7"/>
      <c r="H251" s="395"/>
    </row>
    <row r="252" spans="2:8" ht="12.75">
      <c r="B252" s="5"/>
      <c r="C252" s="7"/>
      <c r="D252" s="7"/>
      <c r="H252" s="395"/>
    </row>
    <row r="253" spans="2:8" ht="12.75">
      <c r="B253" s="5"/>
      <c r="C253" s="7"/>
      <c r="D253" s="7"/>
      <c r="H253" s="395"/>
    </row>
    <row r="254" spans="2:8" ht="12.75">
      <c r="B254" s="5"/>
      <c r="C254" s="7"/>
      <c r="D254" s="7"/>
      <c r="H254" s="395"/>
    </row>
    <row r="255" spans="2:8" ht="12.75">
      <c r="B255" s="5"/>
      <c r="C255" s="7"/>
      <c r="D255" s="7"/>
      <c r="H255" s="395"/>
    </row>
    <row r="256" spans="2:8" ht="12.75">
      <c r="B256" s="5"/>
      <c r="C256" s="7"/>
      <c r="D256" s="7"/>
      <c r="H256" s="395"/>
    </row>
    <row r="257" spans="2:8" ht="12.75">
      <c r="B257" s="5"/>
      <c r="C257" s="7"/>
      <c r="D257" s="7"/>
      <c r="H257" s="395"/>
    </row>
    <row r="258" spans="2:8" ht="12.75">
      <c r="B258" s="5"/>
      <c r="C258" s="7"/>
      <c r="D258" s="7"/>
      <c r="H258" s="395"/>
    </row>
    <row r="259" spans="2:8" ht="12.75">
      <c r="B259" s="5"/>
      <c r="C259" s="7"/>
      <c r="D259" s="7"/>
      <c r="H259" s="395"/>
    </row>
    <row r="260" spans="2:8" ht="12.75">
      <c r="B260" s="5"/>
      <c r="C260" s="7"/>
      <c r="D260" s="7"/>
      <c r="H260" s="395"/>
    </row>
    <row r="261" spans="2:8" ht="12.75">
      <c r="B261" s="5"/>
      <c r="C261" s="7"/>
      <c r="D261" s="7"/>
      <c r="H261" s="395"/>
    </row>
    <row r="262" spans="2:8" ht="12.75">
      <c r="B262" s="5"/>
      <c r="C262" s="7"/>
      <c r="D262" s="7"/>
      <c r="H262" s="395"/>
    </row>
    <row r="263" spans="2:8" ht="12.75">
      <c r="B263" s="5"/>
      <c r="C263" s="7"/>
      <c r="D263" s="7"/>
      <c r="H263" s="395"/>
    </row>
    <row r="264" spans="2:8" ht="12.75">
      <c r="B264" s="5"/>
      <c r="C264" s="7"/>
      <c r="D264" s="7"/>
      <c r="H264" s="395"/>
    </row>
    <row r="265" spans="2:8" ht="12.75">
      <c r="B265" s="5"/>
      <c r="C265" s="7"/>
      <c r="D265" s="7"/>
      <c r="H265" s="395"/>
    </row>
    <row r="266" spans="2:8" ht="12.75">
      <c r="B266" s="5"/>
      <c r="C266" s="7"/>
      <c r="D266" s="7"/>
      <c r="H266" s="395"/>
    </row>
    <row r="267" spans="2:8" ht="12.75">
      <c r="B267" s="5"/>
      <c r="C267" s="7"/>
      <c r="D267" s="7"/>
      <c r="H267" s="395"/>
    </row>
    <row r="268" spans="2:8" ht="12.75">
      <c r="B268" s="5"/>
      <c r="C268" s="7"/>
      <c r="D268" s="7"/>
      <c r="H268" s="395"/>
    </row>
    <row r="269" spans="2:8" ht="12.75">
      <c r="B269" s="5"/>
      <c r="C269" s="7"/>
      <c r="D269" s="7"/>
      <c r="H269" s="395"/>
    </row>
    <row r="270" spans="2:8" ht="12.75">
      <c r="B270" s="5"/>
      <c r="C270" s="7"/>
      <c r="D270" s="7"/>
      <c r="H270" s="395"/>
    </row>
    <row r="271" spans="2:8" ht="12.75">
      <c r="B271" s="5"/>
      <c r="C271" s="7"/>
      <c r="D271" s="7"/>
      <c r="H271" s="395"/>
    </row>
    <row r="272" spans="2:8" ht="12.75">
      <c r="B272" s="5"/>
      <c r="C272" s="7"/>
      <c r="D272" s="7"/>
      <c r="H272" s="395"/>
    </row>
    <row r="273" spans="2:8" ht="12.75">
      <c r="B273" s="5"/>
      <c r="C273" s="7"/>
      <c r="D273" s="7"/>
      <c r="H273" s="395"/>
    </row>
    <row r="274" spans="2:8" ht="12.75">
      <c r="B274" s="5"/>
      <c r="C274" s="7"/>
      <c r="D274" s="7"/>
      <c r="H274" s="395"/>
    </row>
    <row r="275" spans="2:8" ht="12.75">
      <c r="B275" s="5"/>
      <c r="C275" s="7"/>
      <c r="D275" s="7"/>
      <c r="H275" s="395"/>
    </row>
    <row r="276" spans="2:8" ht="12.75">
      <c r="B276" s="5"/>
      <c r="C276" s="7"/>
      <c r="D276" s="7"/>
      <c r="H276" s="395"/>
    </row>
    <row r="277" spans="2:8" ht="12.75">
      <c r="B277" s="5"/>
      <c r="C277" s="7"/>
      <c r="D277" s="7"/>
      <c r="H277" s="395"/>
    </row>
    <row r="278" spans="2:8" ht="12.75">
      <c r="B278" s="5"/>
      <c r="C278" s="7"/>
      <c r="D278" s="7"/>
      <c r="H278" s="395"/>
    </row>
    <row r="279" spans="2:8" ht="12.75">
      <c r="B279" s="5"/>
      <c r="C279" s="7"/>
      <c r="D279" s="7"/>
      <c r="H279" s="395"/>
    </row>
    <row r="280" spans="2:8" ht="12.75">
      <c r="B280" s="5"/>
      <c r="C280" s="7"/>
      <c r="D280" s="7"/>
      <c r="H280" s="395"/>
    </row>
    <row r="281" spans="2:8" ht="12.75">
      <c r="B281" s="5"/>
      <c r="C281" s="7"/>
      <c r="D281" s="7"/>
      <c r="H281" s="395"/>
    </row>
    <row r="282" spans="2:8" ht="12.75">
      <c r="B282" s="5"/>
      <c r="C282" s="7"/>
      <c r="D282" s="7"/>
      <c r="H282" s="395"/>
    </row>
    <row r="283" spans="2:8" ht="12.75">
      <c r="B283" s="5"/>
      <c r="C283" s="7"/>
      <c r="D283" s="7"/>
      <c r="H283" s="395"/>
    </row>
    <row r="284" spans="2:8" ht="12.75">
      <c r="B284" s="5"/>
      <c r="C284" s="7"/>
      <c r="D284" s="7"/>
      <c r="H284" s="395"/>
    </row>
    <row r="285" spans="2:8" ht="12.75">
      <c r="B285" s="5"/>
      <c r="C285" s="7"/>
      <c r="D285" s="7"/>
      <c r="H285" s="395"/>
    </row>
    <row r="286" spans="2:8" ht="12.75">
      <c r="B286" s="5"/>
      <c r="C286" s="7"/>
      <c r="D286" s="7"/>
      <c r="H286" s="395"/>
    </row>
    <row r="287" spans="2:8" ht="12.75">
      <c r="B287" s="5"/>
      <c r="C287" s="7"/>
      <c r="D287" s="7"/>
      <c r="H287" s="395"/>
    </row>
    <row r="288" spans="2:8" ht="12.75">
      <c r="B288" s="5"/>
      <c r="C288" s="7"/>
      <c r="D288" s="7"/>
      <c r="H288" s="395"/>
    </row>
    <row r="289" spans="2:8" ht="12.75">
      <c r="B289" s="5"/>
      <c r="C289" s="7"/>
      <c r="D289" s="7"/>
      <c r="H289" s="395"/>
    </row>
    <row r="290" spans="2:8" ht="12.75">
      <c r="B290" s="5"/>
      <c r="C290" s="7"/>
      <c r="D290" s="7"/>
      <c r="H290" s="395"/>
    </row>
    <row r="291" spans="2:8" ht="12.75">
      <c r="B291" s="5"/>
      <c r="C291" s="7"/>
      <c r="D291" s="7"/>
      <c r="H291" s="395"/>
    </row>
    <row r="292" spans="2:8" ht="12.75">
      <c r="B292" s="5"/>
      <c r="C292" s="7"/>
      <c r="D292" s="7"/>
      <c r="H292" s="395"/>
    </row>
    <row r="293" spans="2:8" ht="12.75">
      <c r="B293" s="5"/>
      <c r="C293" s="7"/>
      <c r="D293" s="7"/>
      <c r="H293" s="395"/>
    </row>
    <row r="294" spans="2:8" ht="12.75">
      <c r="B294" s="5"/>
      <c r="C294" s="7"/>
      <c r="D294" s="7"/>
      <c r="H294" s="395"/>
    </row>
    <row r="295" spans="2:8" ht="12.75">
      <c r="B295" s="5"/>
      <c r="C295" s="7"/>
      <c r="D295" s="7"/>
      <c r="H295" s="395"/>
    </row>
    <row r="296" spans="2:8" ht="12.75">
      <c r="B296" s="5"/>
      <c r="C296" s="7"/>
      <c r="D296" s="7"/>
      <c r="H296" s="395"/>
    </row>
    <row r="297" spans="2:8" ht="12.75">
      <c r="B297" s="5"/>
      <c r="C297" s="7"/>
      <c r="D297" s="7"/>
      <c r="H297" s="395"/>
    </row>
    <row r="298" spans="2:8" ht="12.75">
      <c r="B298" s="5"/>
      <c r="C298" s="7"/>
      <c r="D298" s="7"/>
      <c r="H298" s="395"/>
    </row>
    <row r="299" spans="2:8" ht="12.75">
      <c r="B299" s="5"/>
      <c r="C299" s="7"/>
      <c r="D299" s="7"/>
      <c r="H299" s="395"/>
    </row>
    <row r="300" spans="2:8" ht="12.75">
      <c r="B300" s="5"/>
      <c r="C300" s="7"/>
      <c r="D300" s="7"/>
      <c r="H300" s="395"/>
    </row>
    <row r="301" spans="2:8" ht="12.75">
      <c r="B301" s="5"/>
      <c r="C301" s="7"/>
      <c r="D301" s="7"/>
      <c r="H301" s="395"/>
    </row>
    <row r="302" spans="2:8" ht="12.75">
      <c r="B302" s="5"/>
      <c r="C302" s="7"/>
      <c r="D302" s="7"/>
      <c r="H302" s="395"/>
    </row>
    <row r="303" spans="2:8" ht="12.75">
      <c r="B303" s="5"/>
      <c r="C303" s="7"/>
      <c r="D303" s="7"/>
      <c r="H303" s="395"/>
    </row>
    <row r="304" spans="2:8" ht="12.75">
      <c r="B304" s="5"/>
      <c r="C304" s="7"/>
      <c r="D304" s="7"/>
      <c r="H304" s="395"/>
    </row>
    <row r="305" spans="2:8" ht="12.75">
      <c r="B305" s="5"/>
      <c r="C305" s="7"/>
      <c r="D305" s="7"/>
      <c r="H305" s="395"/>
    </row>
    <row r="306" spans="2:8" ht="12.75">
      <c r="B306" s="5"/>
      <c r="C306" s="7"/>
      <c r="D306" s="7"/>
      <c r="H306" s="395"/>
    </row>
    <row r="307" spans="2:8" ht="12.75">
      <c r="B307" s="5"/>
      <c r="C307" s="7"/>
      <c r="D307" s="7"/>
      <c r="H307" s="395"/>
    </row>
    <row r="308" spans="2:8" ht="12.75">
      <c r="B308" s="5"/>
      <c r="C308" s="7"/>
      <c r="D308" s="7"/>
      <c r="H308" s="395"/>
    </row>
    <row r="309" spans="2:8" ht="12.75">
      <c r="B309" s="5"/>
      <c r="C309" s="7"/>
      <c r="D309" s="7"/>
      <c r="H309" s="395"/>
    </row>
    <row r="310" spans="2:8" ht="12.75">
      <c r="B310" s="5"/>
      <c r="C310" s="7"/>
      <c r="D310" s="7"/>
      <c r="H310" s="395"/>
    </row>
    <row r="311" spans="2:8" ht="12.75">
      <c r="B311" s="5"/>
      <c r="C311" s="7"/>
      <c r="D311" s="7"/>
      <c r="H311" s="395"/>
    </row>
    <row r="312" spans="2:8" ht="12.75">
      <c r="B312" s="5"/>
      <c r="C312" s="7"/>
      <c r="D312" s="7"/>
      <c r="H312" s="395"/>
    </row>
    <row r="313" spans="2:8" ht="12.75">
      <c r="B313" s="5"/>
      <c r="C313" s="7"/>
      <c r="D313" s="7"/>
      <c r="H313" s="395"/>
    </row>
    <row r="314" spans="2:8" ht="12.75">
      <c r="B314" s="5"/>
      <c r="C314" s="7"/>
      <c r="D314" s="7"/>
      <c r="H314" s="395"/>
    </row>
    <row r="315" spans="2:8" ht="12.75">
      <c r="B315" s="5"/>
      <c r="C315" s="7"/>
      <c r="D315" s="7"/>
      <c r="H315" s="395"/>
    </row>
    <row r="316" spans="2:8" ht="12.75">
      <c r="B316" s="5"/>
      <c r="C316" s="7"/>
      <c r="D316" s="7"/>
      <c r="H316" s="395"/>
    </row>
    <row r="317" spans="2:8" ht="12.75">
      <c r="B317" s="5"/>
      <c r="C317" s="7"/>
      <c r="D317" s="7"/>
      <c r="H317" s="395"/>
    </row>
    <row r="318" spans="2:8" ht="12.75">
      <c r="B318" s="5"/>
      <c r="C318" s="7"/>
      <c r="D318" s="7"/>
      <c r="H318" s="395"/>
    </row>
    <row r="319" spans="2:8" ht="12.75">
      <c r="B319" s="5"/>
      <c r="C319" s="7"/>
      <c r="D319" s="7"/>
      <c r="H319" s="395"/>
    </row>
    <row r="320" spans="2:8" ht="12.75">
      <c r="B320" s="5"/>
      <c r="C320" s="7"/>
      <c r="D320" s="7"/>
      <c r="H320" s="395"/>
    </row>
    <row r="321" spans="2:8" ht="12.75">
      <c r="B321" s="5"/>
      <c r="C321" s="7"/>
      <c r="D321" s="7"/>
      <c r="H321" s="395"/>
    </row>
    <row r="322" spans="2:8" ht="12.75">
      <c r="B322" s="5"/>
      <c r="C322" s="7"/>
      <c r="D322" s="7"/>
      <c r="H322" s="395"/>
    </row>
    <row r="323" spans="2:8" ht="12.75">
      <c r="B323" s="5"/>
      <c r="C323" s="7"/>
      <c r="D323" s="7"/>
      <c r="H323" s="395"/>
    </row>
    <row r="324" spans="2:8" ht="12.75">
      <c r="B324" s="5"/>
      <c r="C324" s="7"/>
      <c r="D324" s="7"/>
      <c r="H324" s="395"/>
    </row>
    <row r="325" spans="2:8" ht="12.75">
      <c r="B325" s="5"/>
      <c r="C325" s="7"/>
      <c r="D325" s="7"/>
      <c r="H325" s="395"/>
    </row>
    <row r="326" spans="2:8" ht="12.75">
      <c r="B326" s="5"/>
      <c r="C326" s="7"/>
      <c r="D326" s="7"/>
      <c r="H326" s="395"/>
    </row>
    <row r="327" spans="2:8" ht="12.75">
      <c r="B327" s="5"/>
      <c r="C327" s="7"/>
      <c r="D327" s="7"/>
      <c r="H327" s="395"/>
    </row>
    <row r="328" spans="2:8" ht="12.75">
      <c r="B328" s="5"/>
      <c r="C328" s="7"/>
      <c r="D328" s="7"/>
      <c r="H328" s="395"/>
    </row>
    <row r="329" spans="2:8" ht="12.75">
      <c r="B329" s="5"/>
      <c r="C329" s="7"/>
      <c r="D329" s="7"/>
      <c r="H329" s="395"/>
    </row>
    <row r="330" spans="2:8" ht="12.75">
      <c r="B330" s="5"/>
      <c r="C330" s="7"/>
      <c r="D330" s="7"/>
      <c r="H330" s="395"/>
    </row>
    <row r="331" spans="2:8" ht="12.75">
      <c r="B331" s="5"/>
      <c r="C331" s="7"/>
      <c r="D331" s="7"/>
      <c r="H331" s="395"/>
    </row>
    <row r="332" spans="2:8" ht="12.75">
      <c r="B332" s="5"/>
      <c r="C332" s="7"/>
      <c r="D332" s="7"/>
      <c r="H332" s="395"/>
    </row>
    <row r="333" spans="2:8" ht="12.75">
      <c r="B333" s="5"/>
      <c r="C333" s="7"/>
      <c r="D333" s="7"/>
      <c r="H333" s="395"/>
    </row>
    <row r="334" spans="2:8" ht="12.75">
      <c r="B334" s="5"/>
      <c r="C334" s="7"/>
      <c r="D334" s="7"/>
      <c r="H334" s="395"/>
    </row>
    <row r="335" spans="2:8" ht="12.75">
      <c r="B335" s="5"/>
      <c r="C335" s="7"/>
      <c r="D335" s="7"/>
      <c r="H335" s="395"/>
    </row>
    <row r="336" spans="2:8" ht="12.75">
      <c r="B336" s="5"/>
      <c r="C336" s="7"/>
      <c r="D336" s="7"/>
      <c r="H336" s="395"/>
    </row>
    <row r="337" spans="2:8" ht="12.75">
      <c r="B337" s="5"/>
      <c r="C337" s="7"/>
      <c r="D337" s="7"/>
      <c r="H337" s="395"/>
    </row>
    <row r="338" spans="2:8" ht="12.75">
      <c r="B338" s="5"/>
      <c r="C338" s="7"/>
      <c r="D338" s="7"/>
      <c r="H338" s="395"/>
    </row>
    <row r="339" spans="2:8" ht="12.75">
      <c r="B339" s="5"/>
      <c r="C339" s="7"/>
      <c r="D339" s="7"/>
      <c r="H339" s="395"/>
    </row>
    <row r="340" spans="2:8" ht="12.75">
      <c r="B340" s="5"/>
      <c r="C340" s="7"/>
      <c r="D340" s="7"/>
      <c r="H340" s="395"/>
    </row>
    <row r="341" spans="2:8" ht="12.75">
      <c r="B341" s="5"/>
      <c r="C341" s="7"/>
      <c r="D341" s="7"/>
      <c r="H341" s="395"/>
    </row>
    <row r="342" spans="2:8" ht="12.75">
      <c r="B342" s="5"/>
      <c r="C342" s="7"/>
      <c r="D342" s="7"/>
      <c r="H342" s="395"/>
    </row>
    <row r="343" spans="2:8" ht="12.75">
      <c r="B343" s="5"/>
      <c r="C343" s="7"/>
      <c r="D343" s="7"/>
      <c r="H343" s="395"/>
    </row>
    <row r="344" spans="2:8" ht="12.75">
      <c r="B344" s="5"/>
      <c r="C344" s="7"/>
      <c r="D344" s="7"/>
      <c r="H344" s="395"/>
    </row>
    <row r="345" spans="2:8" ht="12.75">
      <c r="B345" s="5"/>
      <c r="C345" s="7"/>
      <c r="D345" s="7"/>
      <c r="H345" s="395"/>
    </row>
    <row r="346" spans="2:8" ht="12.75">
      <c r="B346" s="5"/>
      <c r="C346" s="7"/>
      <c r="D346" s="7"/>
      <c r="H346" s="395"/>
    </row>
    <row r="347" spans="2:8" ht="12.75">
      <c r="B347" s="5"/>
      <c r="C347" s="7"/>
      <c r="D347" s="7"/>
      <c r="H347" s="395"/>
    </row>
    <row r="348" spans="2:8" ht="12.75">
      <c r="B348" s="5"/>
      <c r="C348" s="7"/>
      <c r="D348" s="7"/>
      <c r="H348" s="395"/>
    </row>
    <row r="349" spans="2:8" ht="12.75">
      <c r="B349" s="5"/>
      <c r="C349" s="7"/>
      <c r="D349" s="7"/>
      <c r="H349" s="395"/>
    </row>
    <row r="350" spans="2:8" ht="12.75">
      <c r="B350" s="5"/>
      <c r="C350" s="7"/>
      <c r="H350" s="395"/>
    </row>
    <row r="351" spans="2:8" ht="12.75">
      <c r="B351" s="5"/>
      <c r="C351" s="7"/>
      <c r="H351" s="395"/>
    </row>
    <row r="352" spans="2:8" ht="12.75">
      <c r="B352" s="5"/>
      <c r="C352" s="7"/>
      <c r="H352" s="395"/>
    </row>
    <row r="353" spans="2:8" ht="12.75">
      <c r="B353" s="5"/>
      <c r="C353" s="7"/>
      <c r="H353" s="395"/>
    </row>
    <row r="354" spans="2:8" ht="12.75">
      <c r="B354" s="5"/>
      <c r="C354" s="7"/>
      <c r="H354" s="395"/>
    </row>
    <row r="355" spans="2:8" ht="12.75">
      <c r="B355" s="5"/>
      <c r="C355" s="7"/>
      <c r="H355" s="395"/>
    </row>
    <row r="356" spans="2:8" ht="12.75">
      <c r="B356" s="5"/>
      <c r="C356" s="7"/>
      <c r="H356" s="395"/>
    </row>
    <row r="357" spans="2:8" ht="12.75">
      <c r="B357" s="5"/>
      <c r="C357" s="7"/>
      <c r="H357" s="395"/>
    </row>
    <row r="358" spans="2:8" ht="12.75">
      <c r="B358" s="5"/>
      <c r="C358" s="7"/>
      <c r="H358" s="395"/>
    </row>
    <row r="359" spans="2:8" ht="12.75">
      <c r="B359" s="5"/>
      <c r="C359" s="7"/>
      <c r="H359" s="395"/>
    </row>
    <row r="360" spans="2:8" ht="12.75">
      <c r="B360" s="5"/>
      <c r="C360" s="7"/>
      <c r="H360" s="395"/>
    </row>
    <row r="361" spans="2:8" ht="12.75">
      <c r="B361" s="5"/>
      <c r="C361" s="7"/>
      <c r="H361" s="395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95"/>
  <sheetViews>
    <sheetView showZeros="0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2" sqref="W2"/>
    </sheetView>
  </sheetViews>
  <sheetFormatPr defaultColWidth="9.00390625" defaultRowHeight="12.75"/>
  <cols>
    <col min="1" max="1" width="10.25390625" style="401" customWidth="1"/>
    <col min="2" max="2" width="39.875" style="1" customWidth="1"/>
    <col min="3" max="3" width="10.50390625" style="1" customWidth="1"/>
    <col min="4" max="4" width="8.625" style="1" customWidth="1"/>
    <col min="5" max="5" width="8.375" style="1" customWidth="1"/>
    <col min="6" max="6" width="7.00390625" style="1" customWidth="1"/>
    <col min="7" max="7" width="8.00390625" style="1" customWidth="1"/>
    <col min="8" max="8" width="8.25390625" style="1" customWidth="1"/>
    <col min="9" max="9" width="7.875" style="1" customWidth="1"/>
    <col min="10" max="10" width="7.00390625" style="1" customWidth="1"/>
    <col min="11" max="11" width="8.25390625" style="1" customWidth="1"/>
    <col min="12" max="12" width="8.125" style="1" customWidth="1"/>
    <col min="13" max="13" width="7.125" style="1" customWidth="1"/>
    <col min="14" max="14" width="7.25390625" style="1" customWidth="1"/>
    <col min="15" max="15" width="6.25390625" style="1" customWidth="1"/>
    <col min="16" max="16" width="8.25390625" style="0" customWidth="1"/>
    <col min="17" max="17" width="8.50390625" style="1" customWidth="1"/>
    <col min="18" max="18" width="9.00390625" style="1" customWidth="1"/>
    <col min="19" max="19" width="9.625" style="1" customWidth="1"/>
    <col min="20" max="20" width="9.50390625" style="1" customWidth="1"/>
    <col min="22" max="22" width="7.375" style="0" customWidth="1"/>
    <col min="23" max="23" width="9.50390625" style="1" customWidth="1"/>
    <col min="24" max="24" width="7.75390625" style="1" customWidth="1"/>
    <col min="25" max="25" width="8.00390625" style="5" customWidth="1"/>
    <col min="26" max="26" width="8.50390625" style="357" customWidth="1"/>
    <col min="27" max="27" width="10.75390625" style="1" customWidth="1"/>
    <col min="30" max="16384" width="10.75390625" style="1" customWidth="1"/>
  </cols>
  <sheetData>
    <row r="1" spans="1:27" s="2" customFormat="1" ht="39" customHeight="1">
      <c r="A1" s="400" t="s">
        <v>50</v>
      </c>
      <c r="B1" s="2" t="s">
        <v>298</v>
      </c>
      <c r="C1" s="127" t="s">
        <v>196</v>
      </c>
      <c r="D1" s="127" t="s">
        <v>121</v>
      </c>
      <c r="E1" s="127" t="s">
        <v>122</v>
      </c>
      <c r="F1" s="127" t="s">
        <v>123</v>
      </c>
      <c r="G1" s="127" t="s">
        <v>57</v>
      </c>
      <c r="H1" s="127" t="s">
        <v>78</v>
      </c>
      <c r="I1" s="127" t="s">
        <v>58</v>
      </c>
      <c r="J1" s="127" t="s">
        <v>59</v>
      </c>
      <c r="K1" s="127" t="s">
        <v>61</v>
      </c>
      <c r="L1" s="127" t="s">
        <v>62</v>
      </c>
      <c r="M1" s="127" t="s">
        <v>63</v>
      </c>
      <c r="N1" s="127" t="s">
        <v>64</v>
      </c>
      <c r="O1" s="58" t="s">
        <v>158</v>
      </c>
      <c r="P1" s="375" t="s">
        <v>201</v>
      </c>
      <c r="Q1" s="375" t="s">
        <v>164</v>
      </c>
      <c r="R1" s="375" t="s">
        <v>39</v>
      </c>
      <c r="S1" s="375" t="s">
        <v>72</v>
      </c>
      <c r="T1" s="375" t="s">
        <v>207</v>
      </c>
      <c r="U1" s="375" t="s">
        <v>227</v>
      </c>
      <c r="V1" s="375" t="s">
        <v>228</v>
      </c>
      <c r="W1" s="58" t="s">
        <v>303</v>
      </c>
      <c r="X1" s="58" t="s">
        <v>267</v>
      </c>
      <c r="Y1" s="58" t="s">
        <v>222</v>
      </c>
      <c r="Z1" s="363" t="s">
        <v>269</v>
      </c>
      <c r="AA1" s="2" t="s">
        <v>256</v>
      </c>
    </row>
    <row r="2" spans="3:27" ht="12.75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W2" s="201">
        <f aca="true" t="shared" si="0" ref="W2:W60">IF(Z2="",(SUM(C2:V2))*1.2,(SUM(C2:V2)))</f>
        <v>0</v>
      </c>
      <c r="X2" s="201">
        <f aca="true" t="shared" si="1" ref="X2:X60">IF(Z2="",(SUM(C2:O2))*0.2,"")</f>
        <v>0</v>
      </c>
      <c r="AA2" s="1" t="s">
        <v>257</v>
      </c>
    </row>
    <row r="3" spans="3:27" ht="12.75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W3" s="201">
        <f t="shared" si="0"/>
        <v>0</v>
      </c>
      <c r="X3" s="201">
        <f t="shared" si="1"/>
        <v>0</v>
      </c>
      <c r="AA3" s="1" t="s">
        <v>258</v>
      </c>
    </row>
    <row r="4" spans="3:24" ht="12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W4" s="201">
        <f t="shared" si="0"/>
        <v>0</v>
      </c>
      <c r="X4" s="201">
        <f t="shared" si="1"/>
        <v>0</v>
      </c>
    </row>
    <row r="5" spans="3:27" ht="12.75"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W5" s="201">
        <f t="shared" si="0"/>
        <v>0</v>
      </c>
      <c r="X5" s="201">
        <f t="shared" si="1"/>
        <v>0</v>
      </c>
      <c r="AA5" s="1" t="s">
        <v>423</v>
      </c>
    </row>
    <row r="6" spans="3:27" ht="12.75"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W6" s="201">
        <f t="shared" si="0"/>
        <v>0</v>
      </c>
      <c r="X6" s="201">
        <f t="shared" si="1"/>
        <v>0</v>
      </c>
      <c r="AA6" s="1" t="s">
        <v>259</v>
      </c>
    </row>
    <row r="7" spans="3:27" ht="12.75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W7" s="201">
        <f t="shared" si="0"/>
        <v>0</v>
      </c>
      <c r="X7" s="201">
        <f t="shared" si="1"/>
        <v>0</v>
      </c>
      <c r="AA7" s="1" t="s">
        <v>260</v>
      </c>
    </row>
    <row r="8" spans="3:24" ht="12.75"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W8" s="201">
        <f t="shared" si="0"/>
        <v>0</v>
      </c>
      <c r="X8" s="201">
        <f t="shared" si="1"/>
        <v>0</v>
      </c>
    </row>
    <row r="9" spans="3:24" ht="12.75"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W9" s="201">
        <f t="shared" si="0"/>
        <v>0</v>
      </c>
      <c r="X9" s="201">
        <f t="shared" si="1"/>
        <v>0</v>
      </c>
    </row>
    <row r="10" spans="3:25" ht="12.75"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W10" s="201">
        <f t="shared" si="0"/>
        <v>0</v>
      </c>
      <c r="X10" s="201">
        <f t="shared" si="1"/>
        <v>0</v>
      </c>
      <c r="Y10" s="351"/>
    </row>
    <row r="11" spans="1:24" ht="12.75">
      <c r="A11" s="403"/>
      <c r="B11" s="5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W11" s="201">
        <f t="shared" si="0"/>
        <v>0</v>
      </c>
      <c r="X11" s="201">
        <f t="shared" si="1"/>
        <v>0</v>
      </c>
    </row>
    <row r="12" spans="1:24" ht="12.75">
      <c r="A12" s="403"/>
      <c r="B12" s="5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W12" s="201">
        <f t="shared" si="0"/>
        <v>0</v>
      </c>
      <c r="X12" s="201">
        <f t="shared" si="1"/>
        <v>0</v>
      </c>
    </row>
    <row r="13" spans="1:24" ht="12.75">
      <c r="A13" s="403"/>
      <c r="B13" s="5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W13" s="201">
        <f t="shared" si="0"/>
        <v>0</v>
      </c>
      <c r="X13" s="201">
        <f t="shared" si="1"/>
        <v>0</v>
      </c>
    </row>
    <row r="14" spans="1:24" ht="12.75">
      <c r="A14" s="403"/>
      <c r="B14" s="182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W14" s="201">
        <f t="shared" si="0"/>
        <v>0</v>
      </c>
      <c r="X14" s="201">
        <f t="shared" si="1"/>
        <v>0</v>
      </c>
    </row>
    <row r="15" spans="1:24" ht="12.75">
      <c r="A15" s="403"/>
      <c r="B15" s="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W15" s="201">
        <f t="shared" si="0"/>
        <v>0</v>
      </c>
      <c r="X15" s="201">
        <f t="shared" si="1"/>
        <v>0</v>
      </c>
    </row>
    <row r="16" spans="1:24" ht="12.75">
      <c r="A16" s="403"/>
      <c r="B16" s="5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W16" s="201">
        <f t="shared" si="0"/>
        <v>0</v>
      </c>
      <c r="X16" s="201">
        <f t="shared" si="1"/>
        <v>0</v>
      </c>
    </row>
    <row r="17" spans="1:24" ht="12.75">
      <c r="A17" s="403"/>
      <c r="B17" s="5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W17" s="201">
        <f t="shared" si="0"/>
        <v>0</v>
      </c>
      <c r="X17" s="201">
        <f t="shared" si="1"/>
        <v>0</v>
      </c>
    </row>
    <row r="18" spans="1:24" ht="12.75">
      <c r="A18" s="403"/>
      <c r="B18" s="5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W18" s="201">
        <f t="shared" si="0"/>
        <v>0</v>
      </c>
      <c r="X18" s="201">
        <f t="shared" si="1"/>
        <v>0</v>
      </c>
    </row>
    <row r="19" spans="1:24" ht="12.75">
      <c r="A19" s="403"/>
      <c r="B19" s="5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W19" s="201">
        <f t="shared" si="0"/>
        <v>0</v>
      </c>
      <c r="X19" s="201">
        <f t="shared" si="1"/>
        <v>0</v>
      </c>
    </row>
    <row r="20" spans="1:24" ht="12.75">
      <c r="A20" s="403"/>
      <c r="B20" s="5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W20" s="201">
        <f t="shared" si="0"/>
        <v>0</v>
      </c>
      <c r="X20" s="201">
        <f t="shared" si="1"/>
        <v>0</v>
      </c>
    </row>
    <row r="21" spans="1:24" ht="12.75">
      <c r="A21" s="403"/>
      <c r="B21" s="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W21" s="201">
        <f t="shared" si="0"/>
        <v>0</v>
      </c>
      <c r="X21" s="201">
        <f t="shared" si="1"/>
        <v>0</v>
      </c>
    </row>
    <row r="22" spans="1:24" ht="12.75">
      <c r="A22" s="403"/>
      <c r="B22" s="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W22" s="201">
        <f t="shared" si="0"/>
        <v>0</v>
      </c>
      <c r="X22" s="201">
        <f t="shared" si="1"/>
        <v>0</v>
      </c>
    </row>
    <row r="23" spans="1:24" ht="12.75">
      <c r="A23" s="403"/>
      <c r="B23" s="5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W23" s="201">
        <f t="shared" si="0"/>
        <v>0</v>
      </c>
      <c r="X23" s="201">
        <f t="shared" si="1"/>
        <v>0</v>
      </c>
    </row>
    <row r="24" spans="1:24" ht="12.75">
      <c r="A24" s="403"/>
      <c r="B24" s="5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W24" s="201">
        <f t="shared" si="0"/>
        <v>0</v>
      </c>
      <c r="X24" s="201">
        <f t="shared" si="1"/>
        <v>0</v>
      </c>
    </row>
    <row r="25" spans="1:24" ht="12.75">
      <c r="A25" s="403"/>
      <c r="B25" s="11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W25" s="201">
        <f t="shared" si="0"/>
        <v>0</v>
      </c>
      <c r="X25" s="201">
        <f t="shared" si="1"/>
        <v>0</v>
      </c>
    </row>
    <row r="26" spans="1:24" ht="12.75">
      <c r="A26" s="403"/>
      <c r="B26" s="5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W26" s="201">
        <f t="shared" si="0"/>
        <v>0</v>
      </c>
      <c r="X26" s="201">
        <f t="shared" si="1"/>
        <v>0</v>
      </c>
    </row>
    <row r="27" spans="1:24" ht="12.75">
      <c r="A27" s="403"/>
      <c r="B27" s="5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W27" s="201">
        <f t="shared" si="0"/>
        <v>0</v>
      </c>
      <c r="X27" s="201">
        <f t="shared" si="1"/>
        <v>0</v>
      </c>
    </row>
    <row r="28" spans="3:24" ht="12.75"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W28" s="201">
        <f t="shared" si="0"/>
        <v>0</v>
      </c>
      <c r="X28" s="201">
        <f t="shared" si="1"/>
        <v>0</v>
      </c>
    </row>
    <row r="29" spans="1:24" ht="12.75">
      <c r="A29" s="403"/>
      <c r="B29" s="5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W29" s="201">
        <f t="shared" si="0"/>
        <v>0</v>
      </c>
      <c r="X29" s="201">
        <f t="shared" si="1"/>
        <v>0</v>
      </c>
    </row>
    <row r="30" spans="3:24" ht="12.75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W30" s="201">
        <f t="shared" si="0"/>
        <v>0</v>
      </c>
      <c r="X30" s="201">
        <f t="shared" si="1"/>
        <v>0</v>
      </c>
    </row>
    <row r="31" spans="2:24" ht="12.75">
      <c r="B31" s="112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W31" s="201">
        <f t="shared" si="0"/>
        <v>0</v>
      </c>
      <c r="X31" s="201">
        <f t="shared" si="1"/>
        <v>0</v>
      </c>
    </row>
    <row r="32" spans="3:24" ht="12.75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W32" s="201">
        <f t="shared" si="0"/>
        <v>0</v>
      </c>
      <c r="X32" s="201">
        <f t="shared" si="1"/>
        <v>0</v>
      </c>
    </row>
    <row r="33" spans="1:24" ht="12.75">
      <c r="A33" s="403"/>
      <c r="B33" s="5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W33" s="201">
        <f t="shared" si="0"/>
        <v>0</v>
      </c>
      <c r="X33" s="201">
        <f t="shared" si="1"/>
        <v>0</v>
      </c>
    </row>
    <row r="34" spans="1:24" ht="12.75">
      <c r="A34" s="403"/>
      <c r="B34" s="5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W34" s="201">
        <f t="shared" si="0"/>
        <v>0</v>
      </c>
      <c r="X34" s="201">
        <f t="shared" si="1"/>
        <v>0</v>
      </c>
    </row>
    <row r="35" spans="1:24" ht="12.75">
      <c r="A35" s="403"/>
      <c r="B35" s="5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W35" s="201">
        <f t="shared" si="0"/>
        <v>0</v>
      </c>
      <c r="X35" s="201">
        <f t="shared" si="1"/>
        <v>0</v>
      </c>
    </row>
    <row r="36" spans="1:24" ht="12.75">
      <c r="A36" s="403"/>
      <c r="B36" s="5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W36" s="201">
        <f t="shared" si="0"/>
        <v>0</v>
      </c>
      <c r="X36" s="201">
        <f t="shared" si="1"/>
        <v>0</v>
      </c>
    </row>
    <row r="37" spans="3:24" ht="12.7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W37" s="201">
        <f t="shared" si="0"/>
        <v>0</v>
      </c>
      <c r="X37" s="201">
        <f t="shared" si="1"/>
        <v>0</v>
      </c>
    </row>
    <row r="38" spans="3:24" ht="12.75"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W38" s="201">
        <f t="shared" si="0"/>
        <v>0</v>
      </c>
      <c r="X38" s="201">
        <f t="shared" si="1"/>
        <v>0</v>
      </c>
    </row>
    <row r="39" spans="23:24" ht="12.75">
      <c r="W39" s="201">
        <f t="shared" si="0"/>
        <v>0</v>
      </c>
      <c r="X39" s="201">
        <f t="shared" si="1"/>
        <v>0</v>
      </c>
    </row>
    <row r="40" spans="3:24" ht="12.75"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W40" s="201">
        <f t="shared" si="0"/>
        <v>0</v>
      </c>
      <c r="X40" s="201">
        <f t="shared" si="1"/>
        <v>0</v>
      </c>
    </row>
    <row r="41" spans="1:24" ht="12.75">
      <c r="A41" s="403"/>
      <c r="B41" s="5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W41" s="201">
        <f t="shared" si="0"/>
        <v>0</v>
      </c>
      <c r="X41" s="201">
        <f t="shared" si="1"/>
        <v>0</v>
      </c>
    </row>
    <row r="42" spans="1:24" ht="12.75">
      <c r="A42" s="403"/>
      <c r="B42" s="5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W42" s="201">
        <f t="shared" si="0"/>
        <v>0</v>
      </c>
      <c r="X42" s="201">
        <f t="shared" si="1"/>
        <v>0</v>
      </c>
    </row>
    <row r="43" spans="3:24" ht="12.75"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W43" s="201">
        <f t="shared" si="0"/>
        <v>0</v>
      </c>
      <c r="X43" s="201">
        <f t="shared" si="1"/>
        <v>0</v>
      </c>
    </row>
    <row r="44" spans="3:24" ht="12.75"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W44" s="201">
        <f t="shared" si="0"/>
        <v>0</v>
      </c>
      <c r="X44" s="201">
        <f t="shared" si="1"/>
        <v>0</v>
      </c>
    </row>
    <row r="45" spans="3:24" ht="12.75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W45" s="201">
        <f t="shared" si="0"/>
        <v>0</v>
      </c>
      <c r="X45" s="201">
        <f t="shared" si="1"/>
        <v>0</v>
      </c>
    </row>
    <row r="46" spans="3:24" ht="12.75"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W46" s="201">
        <f t="shared" si="0"/>
        <v>0</v>
      </c>
      <c r="X46" s="201">
        <f t="shared" si="1"/>
        <v>0</v>
      </c>
    </row>
    <row r="47" spans="1:24" ht="12.75">
      <c r="A47" s="403"/>
      <c r="B47" s="5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W47" s="201">
        <f t="shared" si="0"/>
        <v>0</v>
      </c>
      <c r="X47" s="201">
        <f t="shared" si="1"/>
        <v>0</v>
      </c>
    </row>
    <row r="48" spans="1:24" ht="12.75">
      <c r="A48" s="403"/>
      <c r="B48" s="5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W48" s="201">
        <f t="shared" si="0"/>
        <v>0</v>
      </c>
      <c r="X48" s="201">
        <f t="shared" si="1"/>
        <v>0</v>
      </c>
    </row>
    <row r="49" spans="3:24" ht="12.75"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W49" s="201">
        <f t="shared" si="0"/>
        <v>0</v>
      </c>
      <c r="X49" s="201">
        <f t="shared" si="1"/>
        <v>0</v>
      </c>
    </row>
    <row r="50" spans="3:24" ht="12.75"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W50" s="201">
        <f t="shared" si="0"/>
        <v>0</v>
      </c>
      <c r="X50" s="201">
        <f t="shared" si="1"/>
        <v>0</v>
      </c>
    </row>
    <row r="51" spans="1:24" ht="12.75">
      <c r="A51" s="403"/>
      <c r="B51" s="5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W51" s="201">
        <f t="shared" si="0"/>
        <v>0</v>
      </c>
      <c r="X51" s="201">
        <f t="shared" si="1"/>
        <v>0</v>
      </c>
    </row>
    <row r="52" spans="2:24" ht="12.75">
      <c r="B52" s="5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W52" s="201">
        <f t="shared" si="0"/>
        <v>0</v>
      </c>
      <c r="X52" s="201">
        <f t="shared" si="1"/>
        <v>0</v>
      </c>
    </row>
    <row r="53" spans="2:24" ht="12.75">
      <c r="B53" s="5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W53" s="201">
        <f t="shared" si="0"/>
        <v>0</v>
      </c>
      <c r="X53" s="201">
        <f t="shared" si="1"/>
        <v>0</v>
      </c>
    </row>
    <row r="54" spans="3:24" ht="12.75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W54" s="201">
        <f t="shared" si="0"/>
        <v>0</v>
      </c>
      <c r="X54" s="201">
        <f t="shared" si="1"/>
        <v>0</v>
      </c>
    </row>
    <row r="55" spans="23:24" ht="12.75">
      <c r="W55" s="201">
        <f t="shared" si="0"/>
        <v>0</v>
      </c>
      <c r="X55" s="201">
        <f t="shared" si="1"/>
        <v>0</v>
      </c>
    </row>
    <row r="56" spans="1:24" ht="12.75">
      <c r="A56" s="403"/>
      <c r="B56" s="5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W56" s="201">
        <f t="shared" si="0"/>
        <v>0</v>
      </c>
      <c r="X56" s="201">
        <f t="shared" si="1"/>
        <v>0</v>
      </c>
    </row>
    <row r="57" spans="3:24" ht="12.75"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W57" s="201">
        <f t="shared" si="0"/>
        <v>0</v>
      </c>
      <c r="X57" s="201">
        <f t="shared" si="1"/>
        <v>0</v>
      </c>
    </row>
    <row r="58" spans="1:24" ht="12.75">
      <c r="A58" s="403"/>
      <c r="B58" s="5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W58" s="201">
        <f t="shared" si="0"/>
        <v>0</v>
      </c>
      <c r="X58" s="201">
        <f t="shared" si="1"/>
        <v>0</v>
      </c>
    </row>
    <row r="59" spans="1:24" ht="12.75">
      <c r="A59" s="403"/>
      <c r="B59" s="5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W59" s="201">
        <f t="shared" si="0"/>
        <v>0</v>
      </c>
      <c r="X59" s="201">
        <f t="shared" si="1"/>
        <v>0</v>
      </c>
    </row>
    <row r="60" spans="23:24" ht="12.75">
      <c r="W60" s="201">
        <f t="shared" si="0"/>
        <v>0</v>
      </c>
      <c r="X60" s="201">
        <f t="shared" si="1"/>
        <v>0</v>
      </c>
    </row>
    <row r="61" spans="1:26" ht="13.5" thickBot="1">
      <c r="A61" s="427"/>
      <c r="B61" s="161" t="s">
        <v>277</v>
      </c>
      <c r="C61" s="190">
        <f>SUM(C2:C60)</f>
        <v>0</v>
      </c>
      <c r="D61" s="190">
        <f aca="true" t="shared" si="2" ref="D61:O61">SUM(D2:D60)</f>
        <v>0</v>
      </c>
      <c r="E61" s="190">
        <f t="shared" si="2"/>
        <v>0</v>
      </c>
      <c r="F61" s="190">
        <f t="shared" si="2"/>
        <v>0</v>
      </c>
      <c r="G61" s="190">
        <f t="shared" si="2"/>
        <v>0</v>
      </c>
      <c r="H61" s="190">
        <f t="shared" si="2"/>
        <v>0</v>
      </c>
      <c r="I61" s="190">
        <f t="shared" si="2"/>
        <v>0</v>
      </c>
      <c r="J61" s="190">
        <f t="shared" si="2"/>
        <v>0</v>
      </c>
      <c r="K61" s="190">
        <f t="shared" si="2"/>
        <v>0</v>
      </c>
      <c r="L61" s="190">
        <f t="shared" si="2"/>
        <v>0</v>
      </c>
      <c r="M61" s="190">
        <f t="shared" si="2"/>
        <v>0</v>
      </c>
      <c r="N61" s="190">
        <f t="shared" si="2"/>
        <v>0</v>
      </c>
      <c r="O61" s="190">
        <f t="shared" si="2"/>
        <v>0</v>
      </c>
      <c r="P61" s="190">
        <f>SUM(P2:P60)</f>
        <v>0</v>
      </c>
      <c r="Q61" s="190">
        <f aca="true" t="shared" si="3" ref="Q61:V61">SUM(Q2:Q60)</f>
        <v>0</v>
      </c>
      <c r="R61" s="190">
        <f t="shared" si="3"/>
        <v>0</v>
      </c>
      <c r="S61" s="190">
        <f t="shared" si="3"/>
        <v>0</v>
      </c>
      <c r="T61" s="190">
        <f t="shared" si="3"/>
        <v>0</v>
      </c>
      <c r="U61" s="190">
        <f t="shared" si="3"/>
        <v>0</v>
      </c>
      <c r="V61" s="190">
        <f t="shared" si="3"/>
        <v>0</v>
      </c>
      <c r="W61" s="208">
        <f>SUM(C61:V61)</f>
        <v>0</v>
      </c>
      <c r="X61" s="190">
        <f>SUM(X2:X60)</f>
        <v>0</v>
      </c>
      <c r="Y61" s="299"/>
      <c r="Z61" s="190"/>
    </row>
    <row r="62" spans="1:24" ht="12.75">
      <c r="A62" s="403"/>
      <c r="W62" s="201"/>
      <c r="X62" s="201">
        <f aca="true" t="shared" si="4" ref="X62:X93">IF(Z62="",(SUM(C62:O62))*0.2,"")</f>
        <v>0</v>
      </c>
    </row>
    <row r="63" spans="1:24" ht="12.75">
      <c r="A63" s="403"/>
      <c r="B63" s="184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W63" s="201">
        <f aca="true" t="shared" si="5" ref="W63:W94">IF(Z63="",(SUM(C63:V63))*1.2,(SUM(C63:V63)))</f>
        <v>0</v>
      </c>
      <c r="X63" s="201">
        <f t="shared" si="4"/>
        <v>0</v>
      </c>
    </row>
    <row r="64" spans="1:24" ht="12.75">
      <c r="A64" s="403"/>
      <c r="B64" s="182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W64" s="201">
        <f t="shared" si="5"/>
        <v>0</v>
      </c>
      <c r="X64" s="201">
        <f t="shared" si="4"/>
        <v>0</v>
      </c>
    </row>
    <row r="65" spans="2:24" ht="12.75">
      <c r="B65" s="18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T65" s="108"/>
      <c r="W65" s="201">
        <f t="shared" si="5"/>
        <v>0</v>
      </c>
      <c r="X65" s="201">
        <f t="shared" si="4"/>
        <v>0</v>
      </c>
    </row>
    <row r="66" spans="2:24" ht="12.75">
      <c r="B66" s="182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T66" s="108"/>
      <c r="W66" s="201">
        <f t="shared" si="5"/>
        <v>0</v>
      </c>
      <c r="X66" s="201">
        <f t="shared" si="4"/>
        <v>0</v>
      </c>
    </row>
    <row r="67" spans="2:24" ht="12.75">
      <c r="B67" s="184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W67" s="201">
        <f t="shared" si="5"/>
        <v>0</v>
      </c>
      <c r="X67" s="201">
        <f t="shared" si="4"/>
        <v>0</v>
      </c>
    </row>
    <row r="68" spans="2:24" ht="12.75">
      <c r="B68" s="184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W68" s="201">
        <f t="shared" si="5"/>
        <v>0</v>
      </c>
      <c r="X68" s="201">
        <f t="shared" si="4"/>
        <v>0</v>
      </c>
    </row>
    <row r="69" spans="2:24" ht="12.75">
      <c r="B69" s="182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W69" s="201">
        <f t="shared" si="5"/>
        <v>0</v>
      </c>
      <c r="X69" s="201">
        <f t="shared" si="4"/>
        <v>0</v>
      </c>
    </row>
    <row r="70" spans="2:24" ht="12.75">
      <c r="B70" s="18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W70" s="201">
        <f t="shared" si="5"/>
        <v>0</v>
      </c>
      <c r="X70" s="201">
        <f t="shared" si="4"/>
        <v>0</v>
      </c>
    </row>
    <row r="71" spans="2:24" ht="12.75">
      <c r="B71" s="182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W71" s="201">
        <f t="shared" si="5"/>
        <v>0</v>
      </c>
      <c r="X71" s="201">
        <f t="shared" si="4"/>
        <v>0</v>
      </c>
    </row>
    <row r="72" spans="2:24" ht="12.75">
      <c r="B72" s="184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W72" s="201">
        <f t="shared" si="5"/>
        <v>0</v>
      </c>
      <c r="X72" s="201">
        <f t="shared" si="4"/>
        <v>0</v>
      </c>
    </row>
    <row r="73" spans="2:24" ht="12.75">
      <c r="B73" s="184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W73" s="201">
        <f t="shared" si="5"/>
        <v>0</v>
      </c>
      <c r="X73" s="201">
        <f t="shared" si="4"/>
        <v>0</v>
      </c>
    </row>
    <row r="74" spans="2:24" ht="12.75">
      <c r="B74" s="184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W74" s="201">
        <f t="shared" si="5"/>
        <v>0</v>
      </c>
      <c r="X74" s="201">
        <f t="shared" si="4"/>
        <v>0</v>
      </c>
    </row>
    <row r="75" spans="2:24" ht="12.75">
      <c r="B75" s="184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W75" s="201">
        <f t="shared" si="5"/>
        <v>0</v>
      </c>
      <c r="X75" s="201">
        <f t="shared" si="4"/>
        <v>0</v>
      </c>
    </row>
    <row r="76" spans="23:24" ht="12.75">
      <c r="W76" s="201">
        <f t="shared" si="5"/>
        <v>0</v>
      </c>
      <c r="X76" s="1">
        <f t="shared" si="4"/>
        <v>0</v>
      </c>
    </row>
    <row r="77" spans="2:24" ht="12.75">
      <c r="B77" s="184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W77" s="201">
        <f t="shared" si="5"/>
        <v>0</v>
      </c>
      <c r="X77" s="201">
        <f t="shared" si="4"/>
        <v>0</v>
      </c>
    </row>
    <row r="78" spans="2:24" ht="12.75">
      <c r="B78" s="184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W78" s="201">
        <f t="shared" si="5"/>
        <v>0</v>
      </c>
      <c r="X78" s="201">
        <f t="shared" si="4"/>
        <v>0</v>
      </c>
    </row>
    <row r="79" spans="2:24" ht="12.75">
      <c r="B79" s="184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W79" s="201">
        <f t="shared" si="5"/>
        <v>0</v>
      </c>
      <c r="X79" s="201">
        <f t="shared" si="4"/>
        <v>0</v>
      </c>
    </row>
    <row r="80" spans="2:24" ht="12.75">
      <c r="B80" s="184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W80" s="201">
        <f t="shared" si="5"/>
        <v>0</v>
      </c>
      <c r="X80" s="201">
        <f t="shared" si="4"/>
        <v>0</v>
      </c>
    </row>
    <row r="81" spans="2:24" ht="12.75">
      <c r="B81" s="184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W81" s="201">
        <f t="shared" si="5"/>
        <v>0</v>
      </c>
      <c r="X81" s="201">
        <f t="shared" si="4"/>
        <v>0</v>
      </c>
    </row>
    <row r="82" spans="2:24" ht="12.75">
      <c r="B82" s="184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W82" s="201">
        <f t="shared" si="5"/>
        <v>0</v>
      </c>
      <c r="X82" s="201">
        <f t="shared" si="4"/>
        <v>0</v>
      </c>
    </row>
    <row r="83" spans="2:24" ht="12.75">
      <c r="B83" s="184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W83" s="201">
        <f t="shared" si="5"/>
        <v>0</v>
      </c>
      <c r="X83" s="201">
        <f t="shared" si="4"/>
        <v>0</v>
      </c>
    </row>
    <row r="84" spans="2:24" ht="12.75">
      <c r="B84" s="184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W84" s="201">
        <f t="shared" si="5"/>
        <v>0</v>
      </c>
      <c r="X84" s="201">
        <f t="shared" si="4"/>
        <v>0</v>
      </c>
    </row>
    <row r="85" spans="2:24" ht="12.75">
      <c r="B85" s="184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W85" s="201">
        <f t="shared" si="5"/>
        <v>0</v>
      </c>
      <c r="X85" s="201">
        <f t="shared" si="4"/>
        <v>0</v>
      </c>
    </row>
    <row r="86" spans="2:24" ht="12.75">
      <c r="B86" s="184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W86" s="201">
        <f t="shared" si="5"/>
        <v>0</v>
      </c>
      <c r="X86" s="201">
        <f t="shared" si="4"/>
        <v>0</v>
      </c>
    </row>
    <row r="87" spans="2:24" ht="12.75">
      <c r="B87" s="184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W87" s="201">
        <f t="shared" si="5"/>
        <v>0</v>
      </c>
      <c r="X87" s="201">
        <f t="shared" si="4"/>
        <v>0</v>
      </c>
    </row>
    <row r="88" spans="2:24" ht="12.75">
      <c r="B88" s="184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W88" s="201">
        <f t="shared" si="5"/>
        <v>0</v>
      </c>
      <c r="X88" s="201">
        <f t="shared" si="4"/>
        <v>0</v>
      </c>
    </row>
    <row r="89" spans="2:24" ht="12.75">
      <c r="B89" s="184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W89" s="201">
        <f t="shared" si="5"/>
        <v>0</v>
      </c>
      <c r="X89" s="201">
        <f t="shared" si="4"/>
        <v>0</v>
      </c>
    </row>
    <row r="90" spans="2:24" ht="12.75">
      <c r="B90" s="182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W90" s="201">
        <f t="shared" si="5"/>
        <v>0</v>
      </c>
      <c r="X90" s="201">
        <f t="shared" si="4"/>
        <v>0</v>
      </c>
    </row>
    <row r="91" spans="2:24" ht="12.75">
      <c r="B91" s="184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W91" s="201">
        <f t="shared" si="5"/>
        <v>0</v>
      </c>
      <c r="X91" s="201">
        <f t="shared" si="4"/>
        <v>0</v>
      </c>
    </row>
    <row r="92" spans="2:24" ht="12.75">
      <c r="B92" s="184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W92" s="201">
        <f t="shared" si="5"/>
        <v>0</v>
      </c>
      <c r="X92" s="201">
        <f t="shared" si="4"/>
        <v>0</v>
      </c>
    </row>
    <row r="93" spans="2:24" ht="12.75">
      <c r="B93" s="182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W93" s="201">
        <f t="shared" si="5"/>
        <v>0</v>
      </c>
      <c r="X93" s="201">
        <f t="shared" si="4"/>
        <v>0</v>
      </c>
    </row>
    <row r="94" spans="2:24" ht="12.75">
      <c r="B94" s="184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W94" s="201">
        <f t="shared" si="5"/>
        <v>0</v>
      </c>
      <c r="X94" s="201">
        <f aca="true" t="shared" si="6" ref="X94:X114">IF(Z94="",(SUM(C94:O94))*0.2,"")</f>
        <v>0</v>
      </c>
    </row>
    <row r="95" spans="2:24" ht="12.75">
      <c r="B95" s="184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W95" s="201">
        <f aca="true" t="shared" si="7" ref="W95:W114">IF(Z95="",(SUM(C95:V95))*1.2,(SUM(C95:V95)))</f>
        <v>0</v>
      </c>
      <c r="X95" s="201">
        <f t="shared" si="6"/>
        <v>0</v>
      </c>
    </row>
    <row r="96" spans="2:24" ht="12.75">
      <c r="B96" s="184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W96" s="201">
        <f t="shared" si="7"/>
        <v>0</v>
      </c>
      <c r="X96" s="201">
        <f t="shared" si="6"/>
        <v>0</v>
      </c>
    </row>
    <row r="97" spans="2:24" ht="12.75">
      <c r="B97" s="184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W97" s="201">
        <f t="shared" si="7"/>
        <v>0</v>
      </c>
      <c r="X97" s="201">
        <f t="shared" si="6"/>
        <v>0</v>
      </c>
    </row>
    <row r="98" spans="2:24" ht="12.75">
      <c r="B98" s="184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W98" s="201">
        <f t="shared" si="7"/>
        <v>0</v>
      </c>
      <c r="X98" s="201">
        <f t="shared" si="6"/>
        <v>0</v>
      </c>
    </row>
    <row r="99" spans="2:24" ht="12.75">
      <c r="B99" s="184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W99" s="201">
        <f t="shared" si="7"/>
        <v>0</v>
      </c>
      <c r="X99" s="201">
        <f t="shared" si="6"/>
        <v>0</v>
      </c>
    </row>
    <row r="100" spans="2:24" ht="12.75">
      <c r="B100" s="182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T100" s="108"/>
      <c r="W100" s="201">
        <f t="shared" si="7"/>
        <v>0</v>
      </c>
      <c r="X100" s="201">
        <f t="shared" si="6"/>
        <v>0</v>
      </c>
    </row>
    <row r="101" spans="2:24" ht="12.75">
      <c r="B101" s="184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W101" s="201">
        <f t="shared" si="7"/>
        <v>0</v>
      </c>
      <c r="X101" s="201">
        <f t="shared" si="6"/>
        <v>0</v>
      </c>
    </row>
    <row r="102" spans="2:24" ht="12.75">
      <c r="B102" s="184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W102" s="201">
        <f t="shared" si="7"/>
        <v>0</v>
      </c>
      <c r="X102" s="201">
        <f t="shared" si="6"/>
        <v>0</v>
      </c>
    </row>
    <row r="103" spans="2:24" ht="12.75">
      <c r="B103" s="184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W103" s="201">
        <f t="shared" si="7"/>
        <v>0</v>
      </c>
      <c r="X103" s="201">
        <f t="shared" si="6"/>
        <v>0</v>
      </c>
    </row>
    <row r="104" spans="2:24" ht="12.75">
      <c r="B104" s="184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W104" s="201">
        <f t="shared" si="7"/>
        <v>0</v>
      </c>
      <c r="X104" s="201">
        <f t="shared" si="6"/>
        <v>0</v>
      </c>
    </row>
    <row r="105" spans="2:24" ht="12.75">
      <c r="B105" s="184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W105" s="201">
        <f t="shared" si="7"/>
        <v>0</v>
      </c>
      <c r="X105" s="201">
        <f t="shared" si="6"/>
        <v>0</v>
      </c>
    </row>
    <row r="106" spans="2:24" ht="12.75">
      <c r="B106" s="184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W106" s="201">
        <f t="shared" si="7"/>
        <v>0</v>
      </c>
      <c r="X106" s="201">
        <f t="shared" si="6"/>
        <v>0</v>
      </c>
    </row>
    <row r="107" spans="2:24" ht="12.75">
      <c r="B107" s="184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W107" s="201">
        <f t="shared" si="7"/>
        <v>0</v>
      </c>
      <c r="X107" s="201">
        <f t="shared" si="6"/>
        <v>0</v>
      </c>
    </row>
    <row r="108" spans="2:24" ht="12.75">
      <c r="B108" s="184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W108" s="201">
        <f t="shared" si="7"/>
        <v>0</v>
      </c>
      <c r="X108" s="201">
        <f t="shared" si="6"/>
        <v>0</v>
      </c>
    </row>
    <row r="109" spans="2:24" ht="12.75">
      <c r="B109" s="184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W109" s="201">
        <f t="shared" si="7"/>
        <v>0</v>
      </c>
      <c r="X109" s="201">
        <f t="shared" si="6"/>
        <v>0</v>
      </c>
    </row>
    <row r="110" spans="2:24" ht="12.75">
      <c r="B110" s="184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W110" s="201">
        <f t="shared" si="7"/>
        <v>0</v>
      </c>
      <c r="X110" s="201">
        <f t="shared" si="6"/>
        <v>0</v>
      </c>
    </row>
    <row r="111" spans="2:24" ht="12.75">
      <c r="B111" s="184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W111" s="201">
        <f t="shared" si="7"/>
        <v>0</v>
      </c>
      <c r="X111" s="201">
        <f t="shared" si="6"/>
        <v>0</v>
      </c>
    </row>
    <row r="112" spans="2:24" ht="12.75">
      <c r="B112" s="184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W112" s="201">
        <f t="shared" si="7"/>
        <v>0</v>
      </c>
      <c r="X112" s="201">
        <f t="shared" si="6"/>
        <v>0</v>
      </c>
    </row>
    <row r="113" spans="2:24" ht="12.75">
      <c r="B113" s="184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W113" s="201">
        <f t="shared" si="7"/>
        <v>0</v>
      </c>
      <c r="X113" s="201">
        <f t="shared" si="6"/>
        <v>0</v>
      </c>
    </row>
    <row r="114" spans="2:24" ht="12.75">
      <c r="B114" s="184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W114" s="201">
        <f t="shared" si="7"/>
        <v>0</v>
      </c>
      <c r="X114" s="201">
        <f t="shared" si="6"/>
        <v>0</v>
      </c>
    </row>
    <row r="115" spans="2:24" ht="12.75">
      <c r="B115" s="184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W115" s="201">
        <f aca="true" t="shared" si="8" ref="W115:W125">IF(Z115="",(SUM(C115:V115))*1.2,(SUM(C115:V115)))</f>
        <v>0</v>
      </c>
      <c r="X115" s="201">
        <f aca="true" t="shared" si="9" ref="X115:X125">IF(Z115="",(SUM(C115:O115))*0.2,"")</f>
        <v>0</v>
      </c>
    </row>
    <row r="116" spans="2:24" ht="12.75">
      <c r="B116" s="18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W116" s="201">
        <f t="shared" si="8"/>
        <v>0</v>
      </c>
      <c r="X116" s="201">
        <f t="shared" si="9"/>
        <v>0</v>
      </c>
    </row>
    <row r="117" spans="2:24" ht="12.75">
      <c r="B117" s="184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W117" s="201">
        <f t="shared" si="8"/>
        <v>0</v>
      </c>
      <c r="X117" s="201">
        <f t="shared" si="9"/>
        <v>0</v>
      </c>
    </row>
    <row r="118" spans="2:24" ht="12.75">
      <c r="B118" s="184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W118" s="201">
        <f t="shared" si="8"/>
        <v>0</v>
      </c>
      <c r="X118" s="201">
        <f t="shared" si="9"/>
        <v>0</v>
      </c>
    </row>
    <row r="119" spans="2:24" ht="12.75">
      <c r="B119" s="184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W119" s="201">
        <f t="shared" si="8"/>
        <v>0</v>
      </c>
      <c r="X119" s="201">
        <f t="shared" si="9"/>
        <v>0</v>
      </c>
    </row>
    <row r="120" spans="2:24" ht="12.75">
      <c r="B120" s="184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W120" s="201">
        <f t="shared" si="8"/>
        <v>0</v>
      </c>
      <c r="X120" s="201">
        <f t="shared" si="9"/>
        <v>0</v>
      </c>
    </row>
    <row r="121" spans="2:24" ht="12.75">
      <c r="B121" s="184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W121" s="201">
        <f t="shared" si="8"/>
        <v>0</v>
      </c>
      <c r="X121" s="201">
        <f t="shared" si="9"/>
        <v>0</v>
      </c>
    </row>
    <row r="122" spans="2:24" ht="12.75">
      <c r="B122" s="184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W122" s="201">
        <f t="shared" si="8"/>
        <v>0</v>
      </c>
      <c r="X122" s="201">
        <f t="shared" si="9"/>
        <v>0</v>
      </c>
    </row>
    <row r="123" spans="2:24" ht="12.75">
      <c r="B123" s="184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W123" s="201">
        <f t="shared" si="8"/>
        <v>0</v>
      </c>
      <c r="X123" s="201">
        <f t="shared" si="9"/>
        <v>0</v>
      </c>
    </row>
    <row r="124" spans="2:24" ht="12.75">
      <c r="B124" s="184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W124" s="201">
        <f t="shared" si="8"/>
        <v>0</v>
      </c>
      <c r="X124" s="201">
        <f t="shared" si="9"/>
        <v>0</v>
      </c>
    </row>
    <row r="125" spans="2:24" ht="12.75">
      <c r="B125" s="182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W125" s="201">
        <f t="shared" si="8"/>
        <v>0</v>
      </c>
      <c r="X125" s="201">
        <f t="shared" si="9"/>
        <v>0</v>
      </c>
    </row>
    <row r="126" spans="2:24" ht="12.75">
      <c r="B126" s="184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W126" s="201">
        <f aca="true" t="shared" si="10" ref="W126:W141">IF(Z126="",(SUM(C126:V126))*1.2,(SUM(C126:V126)))</f>
        <v>0</v>
      </c>
      <c r="X126" s="201">
        <f aca="true" t="shared" si="11" ref="X126:X141">IF(Z126="",(SUM(C126:O126))*0.2,"")</f>
        <v>0</v>
      </c>
    </row>
    <row r="127" spans="2:24" ht="12.75">
      <c r="B127" s="182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W127" s="201">
        <f t="shared" si="10"/>
        <v>0</v>
      </c>
      <c r="X127" s="201">
        <f t="shared" si="11"/>
        <v>0</v>
      </c>
    </row>
    <row r="128" spans="2:24" ht="12.75">
      <c r="B128" s="184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W128" s="201">
        <f t="shared" si="10"/>
        <v>0</v>
      </c>
      <c r="X128" s="201">
        <f t="shared" si="11"/>
        <v>0</v>
      </c>
    </row>
    <row r="129" spans="2:24" ht="12.75">
      <c r="B129" s="184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W129" s="201">
        <f t="shared" si="10"/>
        <v>0</v>
      </c>
      <c r="X129" s="201">
        <f t="shared" si="11"/>
        <v>0</v>
      </c>
    </row>
    <row r="130" spans="2:24" ht="12.75">
      <c r="B130" s="184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W130" s="201">
        <f t="shared" si="10"/>
        <v>0</v>
      </c>
      <c r="X130" s="201">
        <f t="shared" si="11"/>
        <v>0</v>
      </c>
    </row>
    <row r="131" spans="2:24" ht="12.75">
      <c r="B131" s="184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W131" s="201">
        <f t="shared" si="10"/>
        <v>0</v>
      </c>
      <c r="X131" s="201">
        <f t="shared" si="11"/>
        <v>0</v>
      </c>
    </row>
    <row r="132" spans="2:24" ht="12.75">
      <c r="B132" s="184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W132" s="201">
        <f t="shared" si="10"/>
        <v>0</v>
      </c>
      <c r="X132" s="201">
        <f t="shared" si="11"/>
        <v>0</v>
      </c>
    </row>
    <row r="133" spans="2:24" ht="12.75">
      <c r="B133" s="184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W133" s="201">
        <f t="shared" si="10"/>
        <v>0</v>
      </c>
      <c r="X133" s="201">
        <f t="shared" si="11"/>
        <v>0</v>
      </c>
    </row>
    <row r="134" spans="2:24" ht="12.75">
      <c r="B134" s="184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W134" s="201">
        <f t="shared" si="10"/>
        <v>0</v>
      </c>
      <c r="X134" s="201">
        <f t="shared" si="11"/>
        <v>0</v>
      </c>
    </row>
    <row r="135" spans="2:24" ht="12.75">
      <c r="B135" s="182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W135" s="201">
        <f t="shared" si="10"/>
        <v>0</v>
      </c>
      <c r="X135" s="201">
        <f t="shared" si="11"/>
        <v>0</v>
      </c>
    </row>
    <row r="136" spans="2:24" ht="12.75">
      <c r="B136" s="5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W136" s="201">
        <f t="shared" si="10"/>
        <v>0</v>
      </c>
      <c r="X136" s="201">
        <f t="shared" si="11"/>
        <v>0</v>
      </c>
    </row>
    <row r="137" spans="2:24" ht="12.75">
      <c r="B137" s="5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W137" s="201">
        <f t="shared" si="10"/>
        <v>0</v>
      </c>
      <c r="X137" s="201">
        <f t="shared" si="11"/>
        <v>0</v>
      </c>
    </row>
    <row r="138" spans="2:24" ht="12.75">
      <c r="B138" s="5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W138" s="201">
        <f t="shared" si="10"/>
        <v>0</v>
      </c>
      <c r="X138" s="201">
        <f t="shared" si="11"/>
        <v>0</v>
      </c>
    </row>
    <row r="139" spans="2:24" ht="12.75">
      <c r="B139" s="5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W139" s="201">
        <f t="shared" si="10"/>
        <v>0</v>
      </c>
      <c r="X139" s="201">
        <f t="shared" si="11"/>
        <v>0</v>
      </c>
    </row>
    <row r="140" spans="2:24" ht="12.75">
      <c r="B140" s="5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W140" s="201">
        <f t="shared" si="10"/>
        <v>0</v>
      </c>
      <c r="X140" s="201">
        <f t="shared" si="11"/>
        <v>0</v>
      </c>
    </row>
    <row r="141" spans="2:24" ht="12.75">
      <c r="B141" s="5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W141" s="201">
        <f t="shared" si="10"/>
        <v>0</v>
      </c>
      <c r="X141" s="201">
        <f t="shared" si="11"/>
        <v>0</v>
      </c>
    </row>
    <row r="142" spans="1:26" ht="13.5" thickBot="1">
      <c r="A142" s="427"/>
      <c r="B142" s="123" t="s">
        <v>278</v>
      </c>
      <c r="C142" s="190">
        <f aca="true" t="shared" si="12" ref="C142:V142">SUM(C63:C141)</f>
        <v>0</v>
      </c>
      <c r="D142" s="190">
        <f t="shared" si="12"/>
        <v>0</v>
      </c>
      <c r="E142" s="190">
        <f t="shared" si="12"/>
        <v>0</v>
      </c>
      <c r="F142" s="190">
        <f t="shared" si="12"/>
        <v>0</v>
      </c>
      <c r="G142" s="190">
        <f t="shared" si="12"/>
        <v>0</v>
      </c>
      <c r="H142" s="190">
        <f t="shared" si="12"/>
        <v>0</v>
      </c>
      <c r="I142" s="190">
        <f t="shared" si="12"/>
        <v>0</v>
      </c>
      <c r="J142" s="190">
        <f t="shared" si="12"/>
        <v>0</v>
      </c>
      <c r="K142" s="190">
        <f t="shared" si="12"/>
        <v>0</v>
      </c>
      <c r="L142" s="190">
        <f t="shared" si="12"/>
        <v>0</v>
      </c>
      <c r="M142" s="190">
        <f t="shared" si="12"/>
        <v>0</v>
      </c>
      <c r="N142" s="190">
        <f t="shared" si="12"/>
        <v>0</v>
      </c>
      <c r="O142" s="190">
        <f t="shared" si="12"/>
        <v>0</v>
      </c>
      <c r="P142" s="190">
        <f t="shared" si="12"/>
        <v>0</v>
      </c>
      <c r="Q142" s="190">
        <f t="shared" si="12"/>
        <v>0</v>
      </c>
      <c r="R142" s="190">
        <f t="shared" si="12"/>
        <v>0</v>
      </c>
      <c r="S142" s="190">
        <f t="shared" si="12"/>
        <v>0</v>
      </c>
      <c r="T142" s="190">
        <f t="shared" si="12"/>
        <v>0</v>
      </c>
      <c r="U142" s="190">
        <f t="shared" si="12"/>
        <v>0</v>
      </c>
      <c r="V142" s="190">
        <f t="shared" si="12"/>
        <v>0</v>
      </c>
      <c r="W142" s="208">
        <f>SUM(C142:V142)</f>
        <v>0</v>
      </c>
      <c r="X142" s="190">
        <f>SUM(X63:X141)</f>
        <v>0</v>
      </c>
      <c r="Y142" s="299"/>
      <c r="Z142" s="190"/>
    </row>
    <row r="143" spans="2:28" ht="12.75">
      <c r="B143" s="5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W143" s="201">
        <f aca="true" t="shared" si="13" ref="W143:W190">IF(Z143="",(SUM(C143:V143))*1.2,(SUM(C143:V143)))</f>
        <v>0</v>
      </c>
      <c r="X143" s="201">
        <f aca="true" t="shared" si="14" ref="X143:X190">IF(Z143="",(SUM(C143:O143))*0.2,"")</f>
        <v>0</v>
      </c>
      <c r="AB143" s="357"/>
    </row>
    <row r="144" spans="2:28" ht="12.75">
      <c r="B144" s="5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W144" s="201">
        <f t="shared" si="13"/>
        <v>0</v>
      </c>
      <c r="X144" s="201">
        <f t="shared" si="14"/>
        <v>0</v>
      </c>
      <c r="AB144" s="357"/>
    </row>
    <row r="145" spans="2:28" ht="12.75">
      <c r="B145" s="5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W145" s="201">
        <f t="shared" si="13"/>
        <v>0</v>
      </c>
      <c r="X145" s="201">
        <f t="shared" si="14"/>
        <v>0</v>
      </c>
      <c r="AB145" s="357"/>
    </row>
    <row r="146" spans="2:28" ht="12.75">
      <c r="B146" s="5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W146" s="201">
        <f t="shared" si="13"/>
        <v>0</v>
      </c>
      <c r="X146" s="201">
        <f t="shared" si="14"/>
        <v>0</v>
      </c>
      <c r="AB146" s="357"/>
    </row>
    <row r="147" spans="2:28" ht="12.75">
      <c r="B147" s="5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W147" s="201">
        <f t="shared" si="13"/>
        <v>0</v>
      </c>
      <c r="X147" s="201">
        <f t="shared" si="14"/>
        <v>0</v>
      </c>
      <c r="AB147" s="357"/>
    </row>
    <row r="148" spans="2:28" ht="12.75">
      <c r="B148" s="5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W148" s="201">
        <f t="shared" si="13"/>
        <v>0</v>
      </c>
      <c r="X148" s="201">
        <f t="shared" si="14"/>
        <v>0</v>
      </c>
      <c r="AB148" s="357"/>
    </row>
    <row r="149" spans="2:28" ht="12.75">
      <c r="B149" s="5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W149" s="201">
        <f t="shared" si="13"/>
        <v>0</v>
      </c>
      <c r="X149" s="201">
        <f t="shared" si="14"/>
        <v>0</v>
      </c>
      <c r="AB149" s="357"/>
    </row>
    <row r="150" spans="2:28" ht="12.75">
      <c r="B150" s="182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W150" s="201">
        <f t="shared" si="13"/>
        <v>0</v>
      </c>
      <c r="X150" s="201">
        <f t="shared" si="14"/>
        <v>0</v>
      </c>
      <c r="AB150" s="357"/>
    </row>
    <row r="151" spans="2:28" ht="12.75">
      <c r="B151" s="5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W151" s="201">
        <f t="shared" si="13"/>
        <v>0</v>
      </c>
      <c r="X151" s="201">
        <f t="shared" si="14"/>
        <v>0</v>
      </c>
      <c r="AB151" s="357"/>
    </row>
    <row r="152" spans="2:28" ht="12.75">
      <c r="B152" s="182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W152" s="201">
        <f t="shared" si="13"/>
        <v>0</v>
      </c>
      <c r="X152" s="201">
        <f t="shared" si="14"/>
        <v>0</v>
      </c>
      <c r="AB152" s="357"/>
    </row>
    <row r="153" spans="2:28" ht="12.75">
      <c r="B153" s="5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W153" s="201">
        <f t="shared" si="13"/>
        <v>0</v>
      </c>
      <c r="X153" s="201">
        <f t="shared" si="14"/>
        <v>0</v>
      </c>
      <c r="AB153" s="357"/>
    </row>
    <row r="154" spans="2:28" ht="12.75">
      <c r="B154" s="5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W154" s="201">
        <f t="shared" si="13"/>
        <v>0</v>
      </c>
      <c r="X154" s="201">
        <f t="shared" si="14"/>
        <v>0</v>
      </c>
      <c r="AB154" s="357"/>
    </row>
    <row r="155" spans="2:28" ht="12.75">
      <c r="B155" s="5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W155" s="201">
        <f t="shared" si="13"/>
        <v>0</v>
      </c>
      <c r="X155" s="201">
        <f t="shared" si="14"/>
        <v>0</v>
      </c>
      <c r="AB155" s="357"/>
    </row>
    <row r="156" spans="2:28" ht="12.75">
      <c r="B156" s="5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W156" s="201">
        <f t="shared" si="13"/>
        <v>0</v>
      </c>
      <c r="X156" s="201">
        <f t="shared" si="14"/>
        <v>0</v>
      </c>
      <c r="AB156" s="357"/>
    </row>
    <row r="157" spans="2:28" ht="12.75">
      <c r="B157" s="5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W157" s="201">
        <f t="shared" si="13"/>
        <v>0</v>
      </c>
      <c r="X157" s="201">
        <f t="shared" si="14"/>
        <v>0</v>
      </c>
      <c r="AB157" s="357"/>
    </row>
    <row r="158" spans="2:28" ht="12.75">
      <c r="B158" s="5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W158" s="201">
        <f t="shared" si="13"/>
        <v>0</v>
      </c>
      <c r="X158" s="201">
        <f t="shared" si="14"/>
        <v>0</v>
      </c>
      <c r="AB158" s="357"/>
    </row>
    <row r="159" spans="2:28" ht="12.75">
      <c r="B159" s="182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W159" s="201">
        <f t="shared" si="13"/>
        <v>0</v>
      </c>
      <c r="X159" s="201">
        <f t="shared" si="14"/>
        <v>0</v>
      </c>
      <c r="AB159" s="357"/>
    </row>
    <row r="160" spans="3:28" ht="12.7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W160" s="201">
        <f t="shared" si="13"/>
        <v>0</v>
      </c>
      <c r="X160" s="201">
        <f t="shared" si="14"/>
        <v>0</v>
      </c>
      <c r="AB160" s="357"/>
    </row>
    <row r="161" spans="2:28" ht="12.75">
      <c r="B161" s="5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W161" s="201">
        <f t="shared" si="13"/>
        <v>0</v>
      </c>
      <c r="X161" s="201">
        <f t="shared" si="14"/>
        <v>0</v>
      </c>
      <c r="AB161" s="357"/>
    </row>
    <row r="162" spans="2:28" ht="12.75">
      <c r="B162" s="5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W162" s="201">
        <f t="shared" si="13"/>
        <v>0</v>
      </c>
      <c r="X162" s="201">
        <f t="shared" si="14"/>
        <v>0</v>
      </c>
      <c r="AB162" s="357"/>
    </row>
    <row r="163" spans="2:28" ht="12.75">
      <c r="B163" s="5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W163" s="201">
        <f t="shared" si="13"/>
        <v>0</v>
      </c>
      <c r="X163" s="201">
        <f t="shared" si="14"/>
        <v>0</v>
      </c>
      <c r="AB163" s="357"/>
    </row>
    <row r="164" spans="2:28" ht="12.75">
      <c r="B164" s="5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W164" s="201">
        <f t="shared" si="13"/>
        <v>0</v>
      </c>
      <c r="X164" s="201">
        <f t="shared" si="14"/>
        <v>0</v>
      </c>
      <c r="AB164" s="357"/>
    </row>
    <row r="165" spans="2:28" ht="12.75">
      <c r="B165" s="5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W165" s="201">
        <f t="shared" si="13"/>
        <v>0</v>
      </c>
      <c r="X165" s="201">
        <f t="shared" si="14"/>
        <v>0</v>
      </c>
      <c r="AB165" s="357"/>
    </row>
    <row r="166" spans="3:28" ht="12.7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W166" s="201">
        <f>IF(Z166="",(SUM(C166:V166))*1.2,(SUM(C166:V166)))</f>
        <v>0</v>
      </c>
      <c r="X166" s="201">
        <f>IF(Z166="",(SUM(C166:O166))*0.2,"")</f>
        <v>0</v>
      </c>
      <c r="AB166" s="357"/>
    </row>
    <row r="167" spans="2:28" ht="12.75">
      <c r="B167" s="5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W167" s="201">
        <f t="shared" si="13"/>
        <v>0</v>
      </c>
      <c r="X167" s="201">
        <f t="shared" si="14"/>
        <v>0</v>
      </c>
      <c r="AB167" s="357"/>
    </row>
    <row r="168" spans="2:28" ht="12.75">
      <c r="B168" s="111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W168" s="201">
        <f>IF(Z168="",(SUM(C168:V168))*1.2,(SUM(C168:V168)))</f>
        <v>0</v>
      </c>
      <c r="X168" s="201">
        <f>IF(Z168="",(SUM(C168:O168))*0.2,"")</f>
        <v>0</v>
      </c>
      <c r="AB168" s="357"/>
    </row>
    <row r="169" spans="2:28" ht="12.75">
      <c r="B169" s="5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W169" s="201">
        <f t="shared" si="13"/>
        <v>0</v>
      </c>
      <c r="X169" s="201">
        <f t="shared" si="14"/>
        <v>0</v>
      </c>
      <c r="AB169" s="357"/>
    </row>
    <row r="170" spans="2:28" ht="12.75">
      <c r="B170" s="5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W170" s="201">
        <f t="shared" si="13"/>
        <v>0</v>
      </c>
      <c r="X170" s="201">
        <f t="shared" si="14"/>
        <v>0</v>
      </c>
      <c r="AB170" s="357"/>
    </row>
    <row r="171" spans="2:28" ht="12.75">
      <c r="B171" s="111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W171" s="201">
        <f t="shared" si="13"/>
        <v>0</v>
      </c>
      <c r="X171" s="201">
        <f t="shared" si="14"/>
        <v>0</v>
      </c>
      <c r="AB171" s="357"/>
    </row>
    <row r="172" spans="3:28" ht="12.75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W172" s="201">
        <f t="shared" si="13"/>
        <v>0</v>
      </c>
      <c r="X172" s="201">
        <f t="shared" si="14"/>
        <v>0</v>
      </c>
      <c r="AB172" s="357"/>
    </row>
    <row r="173" spans="2:28" ht="12.75">
      <c r="B173" s="111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W173" s="201">
        <f t="shared" si="13"/>
        <v>0</v>
      </c>
      <c r="X173" s="201">
        <f t="shared" si="14"/>
        <v>0</v>
      </c>
      <c r="AB173" s="357"/>
    </row>
    <row r="174" spans="2:28" ht="12.75">
      <c r="B174" s="5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W174" s="201">
        <f t="shared" si="13"/>
        <v>0</v>
      </c>
      <c r="X174" s="201">
        <f t="shared" si="14"/>
        <v>0</v>
      </c>
      <c r="AB174" s="357"/>
    </row>
    <row r="175" spans="2:28" ht="12.75">
      <c r="B175" s="5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W175" s="201">
        <f t="shared" si="13"/>
        <v>0</v>
      </c>
      <c r="X175" s="201">
        <f t="shared" si="14"/>
        <v>0</v>
      </c>
      <c r="AB175" s="357"/>
    </row>
    <row r="176" spans="2:28" ht="12.75">
      <c r="B176" s="5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W176" s="201">
        <f t="shared" si="13"/>
        <v>0</v>
      </c>
      <c r="X176" s="201">
        <f t="shared" si="14"/>
        <v>0</v>
      </c>
      <c r="AB176" s="357"/>
    </row>
    <row r="177" spans="2:28" ht="12.75">
      <c r="B177" s="5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W177" s="201">
        <f t="shared" si="13"/>
        <v>0</v>
      </c>
      <c r="X177" s="201">
        <f t="shared" si="14"/>
        <v>0</v>
      </c>
      <c r="AB177" s="357"/>
    </row>
    <row r="178" spans="2:28" ht="12.75">
      <c r="B178" s="5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W178" s="201">
        <f t="shared" si="13"/>
        <v>0</v>
      </c>
      <c r="X178" s="201">
        <f t="shared" si="14"/>
        <v>0</v>
      </c>
      <c r="AB178" s="357"/>
    </row>
    <row r="179" spans="2:28" ht="12.75">
      <c r="B179" s="5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W179" s="201">
        <f t="shared" si="13"/>
        <v>0</v>
      </c>
      <c r="X179" s="201">
        <f t="shared" si="14"/>
        <v>0</v>
      </c>
      <c r="AB179" s="357"/>
    </row>
    <row r="180" spans="2:28" ht="12.75">
      <c r="B180" s="5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W180" s="201">
        <f t="shared" si="13"/>
        <v>0</v>
      </c>
      <c r="X180" s="201">
        <f t="shared" si="14"/>
        <v>0</v>
      </c>
      <c r="AB180" s="357"/>
    </row>
    <row r="181" spans="2:28" ht="12.75">
      <c r="B181" s="5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W181" s="201">
        <f t="shared" si="13"/>
        <v>0</v>
      </c>
      <c r="X181" s="201">
        <f t="shared" si="14"/>
        <v>0</v>
      </c>
      <c r="AB181" s="357"/>
    </row>
    <row r="182" spans="3:28" ht="12.75"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W182" s="201">
        <f t="shared" si="13"/>
        <v>0</v>
      </c>
      <c r="X182" s="201">
        <f t="shared" si="14"/>
        <v>0</v>
      </c>
      <c r="AB182" s="357"/>
    </row>
    <row r="183" spans="2:28" ht="12.75">
      <c r="B183" s="5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W183" s="201">
        <f t="shared" si="13"/>
        <v>0</v>
      </c>
      <c r="X183" s="201">
        <f t="shared" si="14"/>
        <v>0</v>
      </c>
      <c r="AB183" s="357"/>
    </row>
    <row r="184" spans="2:28" ht="12.75">
      <c r="B184" s="5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W184" s="201">
        <f t="shared" si="13"/>
        <v>0</v>
      </c>
      <c r="X184" s="201">
        <f t="shared" si="14"/>
        <v>0</v>
      </c>
      <c r="AB184" s="357"/>
    </row>
    <row r="185" spans="2:28" ht="12.75">
      <c r="B185" s="5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W185" s="201">
        <f t="shared" si="13"/>
        <v>0</v>
      </c>
      <c r="X185" s="201">
        <f t="shared" si="14"/>
        <v>0</v>
      </c>
      <c r="AB185" s="357"/>
    </row>
    <row r="186" spans="2:28" ht="12.75">
      <c r="B186" s="5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W186" s="201">
        <f t="shared" si="13"/>
        <v>0</v>
      </c>
      <c r="X186" s="201">
        <f t="shared" si="14"/>
        <v>0</v>
      </c>
      <c r="AB186" s="357"/>
    </row>
    <row r="187" spans="2:28" ht="12.75">
      <c r="B187" s="5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W187" s="201">
        <f t="shared" si="13"/>
        <v>0</v>
      </c>
      <c r="X187" s="201">
        <f t="shared" si="14"/>
        <v>0</v>
      </c>
      <c r="AB187" s="357"/>
    </row>
    <row r="188" spans="2:28" ht="12.75">
      <c r="B188" s="5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W188" s="201">
        <f t="shared" si="13"/>
        <v>0</v>
      </c>
      <c r="X188" s="201">
        <f t="shared" si="14"/>
        <v>0</v>
      </c>
      <c r="AB188" s="357"/>
    </row>
    <row r="189" spans="2:28" ht="12.75">
      <c r="B189" s="5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W189" s="201">
        <f t="shared" si="13"/>
        <v>0</v>
      </c>
      <c r="X189" s="201">
        <f t="shared" si="14"/>
        <v>0</v>
      </c>
      <c r="AB189" s="357"/>
    </row>
    <row r="190" spans="2:28" ht="12.75">
      <c r="B190" s="5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W190" s="201">
        <f t="shared" si="13"/>
        <v>0</v>
      </c>
      <c r="X190" s="201">
        <f t="shared" si="14"/>
        <v>0</v>
      </c>
      <c r="AB190" s="357"/>
    </row>
    <row r="191" spans="2:28" ht="12.75">
      <c r="B191" s="5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W191" s="201">
        <f aca="true" t="shared" si="15" ref="W191:W202">IF(Z191="",(SUM(C191:V191))*1.2,(SUM(C191:V191)))</f>
        <v>0</v>
      </c>
      <c r="X191" s="201">
        <f aca="true" t="shared" si="16" ref="X191:X202">IF(Z191="",(SUM(C191:O191))*0.2,"")</f>
        <v>0</v>
      </c>
      <c r="AB191" s="376"/>
    </row>
    <row r="192" spans="2:28" ht="12.75">
      <c r="B192" s="282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W192" s="201">
        <f t="shared" si="15"/>
        <v>0</v>
      </c>
      <c r="X192" s="201">
        <f t="shared" si="16"/>
        <v>0</v>
      </c>
      <c r="AB192" s="357"/>
    </row>
    <row r="193" spans="3:28" ht="12.75"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W193" s="201">
        <f t="shared" si="15"/>
        <v>0</v>
      </c>
      <c r="X193" s="201">
        <f t="shared" si="16"/>
        <v>0</v>
      </c>
      <c r="AB193" s="357"/>
    </row>
    <row r="194" spans="3:28" ht="12.75"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W194" s="201">
        <f t="shared" si="15"/>
        <v>0</v>
      </c>
      <c r="X194" s="201">
        <f t="shared" si="16"/>
        <v>0</v>
      </c>
      <c r="AB194" s="357"/>
    </row>
    <row r="195" spans="2:24" ht="12.75">
      <c r="B195" s="5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W195" s="201">
        <f t="shared" si="15"/>
        <v>0</v>
      </c>
      <c r="X195" s="201">
        <f t="shared" si="16"/>
        <v>0</v>
      </c>
    </row>
    <row r="196" spans="2:24" ht="12.75">
      <c r="B196" s="5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W196" s="201">
        <f t="shared" si="15"/>
        <v>0</v>
      </c>
      <c r="X196" s="201">
        <f t="shared" si="16"/>
        <v>0</v>
      </c>
    </row>
    <row r="197" spans="2:24" ht="12.75">
      <c r="B197" s="5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W197" s="201">
        <f t="shared" si="15"/>
        <v>0</v>
      </c>
      <c r="X197" s="201">
        <f t="shared" si="16"/>
        <v>0</v>
      </c>
    </row>
    <row r="198" spans="2:24" ht="12.75">
      <c r="B198" s="5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W198" s="201">
        <f t="shared" si="15"/>
        <v>0</v>
      </c>
      <c r="X198" s="201">
        <f t="shared" si="16"/>
        <v>0</v>
      </c>
    </row>
    <row r="199" spans="23:24" ht="12.75">
      <c r="W199" s="201">
        <f t="shared" si="15"/>
        <v>0</v>
      </c>
      <c r="X199" s="201">
        <f t="shared" si="16"/>
        <v>0</v>
      </c>
    </row>
    <row r="200" spans="2:24" ht="12.75">
      <c r="B200" s="5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W200" s="201">
        <f t="shared" si="15"/>
        <v>0</v>
      </c>
      <c r="X200" s="201">
        <f t="shared" si="16"/>
        <v>0</v>
      </c>
    </row>
    <row r="201" spans="1:24" ht="12.75">
      <c r="A201" s="428"/>
      <c r="B201" s="60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W201" s="201">
        <f t="shared" si="15"/>
        <v>0</v>
      </c>
      <c r="X201" s="201">
        <f t="shared" si="16"/>
        <v>0</v>
      </c>
    </row>
    <row r="202" spans="1:24" ht="12.75">
      <c r="A202" s="428"/>
      <c r="B202" s="60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W202" s="201">
        <f t="shared" si="15"/>
        <v>0</v>
      </c>
      <c r="X202" s="201">
        <f t="shared" si="16"/>
        <v>0</v>
      </c>
    </row>
    <row r="203" spans="1:26" ht="13.5" thickBot="1">
      <c r="A203" s="427"/>
      <c r="B203" s="122" t="s">
        <v>279</v>
      </c>
      <c r="C203" s="191">
        <f>SUM(C143:C202)</f>
        <v>0</v>
      </c>
      <c r="D203" s="191">
        <f>SUM(D143:D202)</f>
        <v>0</v>
      </c>
      <c r="E203" s="191">
        <f>SUM(E143:E202)</f>
        <v>0</v>
      </c>
      <c r="F203" s="191">
        <f aca="true" t="shared" si="17" ref="F203:O203">SUM(F143:F202)</f>
        <v>0</v>
      </c>
      <c r="G203" s="191">
        <f t="shared" si="17"/>
        <v>0</v>
      </c>
      <c r="H203" s="191">
        <f t="shared" si="17"/>
        <v>0</v>
      </c>
      <c r="I203" s="191">
        <f t="shared" si="17"/>
        <v>0</v>
      </c>
      <c r="J203" s="191">
        <f t="shared" si="17"/>
        <v>0</v>
      </c>
      <c r="K203" s="191">
        <f t="shared" si="17"/>
        <v>0</v>
      </c>
      <c r="L203" s="191">
        <f t="shared" si="17"/>
        <v>0</v>
      </c>
      <c r="M203" s="191">
        <f t="shared" si="17"/>
        <v>0</v>
      </c>
      <c r="N203" s="191">
        <f t="shared" si="17"/>
        <v>0</v>
      </c>
      <c r="O203" s="191">
        <f t="shared" si="17"/>
        <v>0</v>
      </c>
      <c r="P203" s="191">
        <f aca="true" t="shared" si="18" ref="P203:V203">SUM(P143:P202)</f>
        <v>0</v>
      </c>
      <c r="Q203" s="191">
        <f t="shared" si="18"/>
        <v>0</v>
      </c>
      <c r="R203" s="191">
        <f t="shared" si="18"/>
        <v>0</v>
      </c>
      <c r="S203" s="191">
        <f t="shared" si="18"/>
        <v>0</v>
      </c>
      <c r="T203" s="191">
        <f t="shared" si="18"/>
        <v>0</v>
      </c>
      <c r="U203" s="191">
        <f t="shared" si="18"/>
        <v>0</v>
      </c>
      <c r="V203" s="191">
        <f t="shared" si="18"/>
        <v>0</v>
      </c>
      <c r="W203" s="208">
        <f>SUM(C203:V203)</f>
        <v>0</v>
      </c>
      <c r="X203" s="191">
        <f>SUM(X143:X202)</f>
        <v>0</v>
      </c>
      <c r="Y203" s="393"/>
      <c r="Z203" s="190"/>
    </row>
    <row r="204" spans="2:28" ht="12.75">
      <c r="B204" s="5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W204" s="201">
        <f aca="true" t="shared" si="19" ref="W204:W264">IF(Z204="",(SUM(C204:V204))*1.2,(SUM(C204:V204)))</f>
        <v>0</v>
      </c>
      <c r="X204" s="201">
        <f aca="true" t="shared" si="20" ref="X204:X264">IF(Z204="",(SUM(C204:O204))*0.2,"")</f>
        <v>0</v>
      </c>
      <c r="AB204" s="357"/>
    </row>
    <row r="205" spans="2:28" ht="12.75">
      <c r="B205" s="5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W205" s="201">
        <f t="shared" si="19"/>
        <v>0</v>
      </c>
      <c r="X205" s="201">
        <f t="shared" si="20"/>
        <v>0</v>
      </c>
      <c r="AB205" s="357"/>
    </row>
    <row r="206" spans="2:28" ht="12.75">
      <c r="B206" s="5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W206" s="201">
        <f t="shared" si="19"/>
        <v>0</v>
      </c>
      <c r="X206" s="201">
        <f t="shared" si="20"/>
        <v>0</v>
      </c>
      <c r="AB206" s="357"/>
    </row>
    <row r="207" spans="2:28" ht="12.75">
      <c r="B207" s="5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W207" s="201">
        <f t="shared" si="19"/>
        <v>0</v>
      </c>
      <c r="X207" s="201">
        <f t="shared" si="20"/>
        <v>0</v>
      </c>
      <c r="AB207" s="357"/>
    </row>
    <row r="208" spans="2:28" ht="12.75">
      <c r="B208" s="5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W208" s="201">
        <f t="shared" si="19"/>
        <v>0</v>
      </c>
      <c r="X208" s="201">
        <f t="shared" si="20"/>
        <v>0</v>
      </c>
      <c r="AB208" s="357"/>
    </row>
    <row r="209" spans="2:28" ht="12.75">
      <c r="B209" s="5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W209" s="201">
        <f t="shared" si="19"/>
        <v>0</v>
      </c>
      <c r="X209" s="201">
        <f t="shared" si="20"/>
        <v>0</v>
      </c>
      <c r="AB209" s="357"/>
    </row>
    <row r="210" spans="2:30" ht="12.75">
      <c r="B210" s="5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W210" s="201">
        <f t="shared" si="19"/>
        <v>0</v>
      </c>
      <c r="X210" s="201">
        <f t="shared" si="20"/>
        <v>0</v>
      </c>
      <c r="AB210" s="357"/>
      <c r="AC210" s="357"/>
      <c r="AD210" s="201"/>
    </row>
    <row r="211" spans="2:28" ht="12.75">
      <c r="B211" s="5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W211" s="201">
        <f t="shared" si="19"/>
        <v>0</v>
      </c>
      <c r="X211" s="201">
        <f t="shared" si="20"/>
        <v>0</v>
      </c>
      <c r="AB211" s="357"/>
    </row>
    <row r="212" spans="2:28" ht="12.75">
      <c r="B212" s="5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W212" s="201">
        <f t="shared" si="19"/>
        <v>0</v>
      </c>
      <c r="X212" s="201">
        <f t="shared" si="20"/>
        <v>0</v>
      </c>
      <c r="AB212" s="357"/>
    </row>
    <row r="213" spans="3:28" ht="12.75"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W213" s="201">
        <f t="shared" si="19"/>
        <v>0</v>
      </c>
      <c r="X213" s="201">
        <f t="shared" si="20"/>
        <v>0</v>
      </c>
      <c r="AB213" s="357"/>
    </row>
    <row r="214" spans="2:28" ht="12.75">
      <c r="B214" s="5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W214" s="201">
        <f t="shared" si="19"/>
        <v>0</v>
      </c>
      <c r="X214" s="201">
        <f t="shared" si="20"/>
        <v>0</v>
      </c>
      <c r="AB214" s="357"/>
    </row>
    <row r="215" spans="2:28" ht="12.75">
      <c r="B215" s="5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W215" s="201">
        <f t="shared" si="19"/>
        <v>0</v>
      </c>
      <c r="X215" s="201">
        <f t="shared" si="20"/>
        <v>0</v>
      </c>
      <c r="AB215" s="357"/>
    </row>
    <row r="216" spans="2:28" ht="12.75">
      <c r="B216" s="5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W216" s="201">
        <f t="shared" si="19"/>
        <v>0</v>
      </c>
      <c r="X216" s="201">
        <f t="shared" si="20"/>
        <v>0</v>
      </c>
      <c r="AB216" s="357"/>
    </row>
    <row r="217" spans="2:28" ht="12.75">
      <c r="B217" s="5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W217" s="201">
        <f t="shared" si="19"/>
        <v>0</v>
      </c>
      <c r="X217" s="201">
        <f t="shared" si="20"/>
        <v>0</v>
      </c>
      <c r="AB217" s="357"/>
    </row>
    <row r="218" spans="2:28" ht="12.75">
      <c r="B218" s="5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W218" s="201">
        <f t="shared" si="19"/>
        <v>0</v>
      </c>
      <c r="X218" s="201">
        <f t="shared" si="20"/>
        <v>0</v>
      </c>
      <c r="AB218" s="357"/>
    </row>
    <row r="219" spans="2:28" ht="12.75">
      <c r="B219" s="5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W219" s="201">
        <f t="shared" si="19"/>
        <v>0</v>
      </c>
      <c r="X219" s="201">
        <f t="shared" si="20"/>
        <v>0</v>
      </c>
      <c r="AB219" s="357"/>
    </row>
    <row r="220" spans="2:28" ht="12.75">
      <c r="B220" s="5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W220" s="201">
        <f t="shared" si="19"/>
        <v>0</v>
      </c>
      <c r="X220" s="201">
        <f t="shared" si="20"/>
        <v>0</v>
      </c>
      <c r="AB220" s="357"/>
    </row>
    <row r="221" spans="2:28" ht="12.75">
      <c r="B221" s="5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W221" s="201">
        <f t="shared" si="19"/>
        <v>0</v>
      </c>
      <c r="X221" s="201">
        <f t="shared" si="20"/>
        <v>0</v>
      </c>
      <c r="AB221" s="357"/>
    </row>
    <row r="222" spans="2:28" ht="12.75">
      <c r="B222" s="5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W222" s="201">
        <f t="shared" si="19"/>
        <v>0</v>
      </c>
      <c r="X222" s="201">
        <f t="shared" si="20"/>
        <v>0</v>
      </c>
      <c r="AB222" s="357"/>
    </row>
    <row r="223" spans="2:28" ht="12.75">
      <c r="B223" s="5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W223" s="201">
        <f t="shared" si="19"/>
        <v>0</v>
      </c>
      <c r="X223" s="201">
        <f t="shared" si="20"/>
        <v>0</v>
      </c>
      <c r="AB223" s="357"/>
    </row>
    <row r="224" spans="2:28" ht="12.75">
      <c r="B224" s="5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W224" s="201">
        <f t="shared" si="19"/>
        <v>0</v>
      </c>
      <c r="X224" s="201">
        <f t="shared" si="20"/>
        <v>0</v>
      </c>
      <c r="AB224" s="357"/>
    </row>
    <row r="225" spans="2:28" ht="12.75">
      <c r="B225" s="5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W225" s="201">
        <f t="shared" si="19"/>
        <v>0</v>
      </c>
      <c r="X225" s="201">
        <f t="shared" si="20"/>
        <v>0</v>
      </c>
      <c r="AB225" s="357"/>
    </row>
    <row r="226" spans="2:28" ht="12.75">
      <c r="B226" s="5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W226" s="201">
        <f t="shared" si="19"/>
        <v>0</v>
      </c>
      <c r="X226" s="201">
        <f t="shared" si="20"/>
        <v>0</v>
      </c>
      <c r="AB226" s="357"/>
    </row>
    <row r="227" spans="2:28" ht="12.75">
      <c r="B227" s="184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W227" s="201">
        <f t="shared" si="19"/>
        <v>0</v>
      </c>
      <c r="X227" s="201">
        <f t="shared" si="20"/>
        <v>0</v>
      </c>
      <c r="AB227" s="357"/>
    </row>
    <row r="228" spans="2:28" ht="12.75">
      <c r="B228" s="5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W228" s="201">
        <f t="shared" si="19"/>
        <v>0</v>
      </c>
      <c r="X228" s="201">
        <f t="shared" si="20"/>
        <v>0</v>
      </c>
      <c r="AB228" s="357"/>
    </row>
    <row r="229" spans="2:28" ht="12.75">
      <c r="B229" s="5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W229" s="201">
        <f t="shared" si="19"/>
        <v>0</v>
      </c>
      <c r="X229" s="201">
        <f t="shared" si="20"/>
        <v>0</v>
      </c>
      <c r="AB229" s="357"/>
    </row>
    <row r="230" spans="2:28" ht="12.75">
      <c r="B230" s="5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W230" s="201">
        <f t="shared" si="19"/>
        <v>0</v>
      </c>
      <c r="X230" s="201">
        <f t="shared" si="20"/>
        <v>0</v>
      </c>
      <c r="AB230" s="357"/>
    </row>
    <row r="231" spans="2:28" ht="12.75">
      <c r="B231" s="5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W231" s="201">
        <f t="shared" si="19"/>
        <v>0</v>
      </c>
      <c r="X231" s="201">
        <f t="shared" si="20"/>
        <v>0</v>
      </c>
      <c r="AB231" s="357"/>
    </row>
    <row r="232" spans="2:28" ht="12.75">
      <c r="B232" s="5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W232" s="201">
        <f t="shared" si="19"/>
        <v>0</v>
      </c>
      <c r="X232" s="201">
        <f t="shared" si="20"/>
        <v>0</v>
      </c>
      <c r="AB232" s="357"/>
    </row>
    <row r="233" spans="2:28" ht="12.75">
      <c r="B233" s="5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W233" s="201">
        <f t="shared" si="19"/>
        <v>0</v>
      </c>
      <c r="X233" s="201">
        <f t="shared" si="20"/>
        <v>0</v>
      </c>
      <c r="AB233" s="357"/>
    </row>
    <row r="234" spans="2:28" ht="12.75">
      <c r="B234" s="5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W234" s="201">
        <f t="shared" si="19"/>
        <v>0</v>
      </c>
      <c r="X234" s="201">
        <f t="shared" si="20"/>
        <v>0</v>
      </c>
      <c r="AB234" s="357"/>
    </row>
    <row r="235" spans="2:28" ht="12.75">
      <c r="B235" s="5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W235" s="201">
        <f t="shared" si="19"/>
        <v>0</v>
      </c>
      <c r="X235" s="201">
        <f t="shared" si="20"/>
        <v>0</v>
      </c>
      <c r="AB235" s="357"/>
    </row>
    <row r="236" spans="2:28" ht="12.75">
      <c r="B236" s="5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W236" s="201">
        <f t="shared" si="19"/>
        <v>0</v>
      </c>
      <c r="X236" s="201">
        <f t="shared" si="20"/>
        <v>0</v>
      </c>
      <c r="AB236" s="357"/>
    </row>
    <row r="237" spans="2:28" ht="12.75">
      <c r="B237" s="5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W237" s="201">
        <f t="shared" si="19"/>
        <v>0</v>
      </c>
      <c r="X237" s="201">
        <f t="shared" si="20"/>
        <v>0</v>
      </c>
      <c r="AB237" s="357"/>
    </row>
    <row r="238" spans="3:28" ht="12.75"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W238" s="201">
        <f t="shared" si="19"/>
        <v>0</v>
      </c>
      <c r="X238" s="201">
        <f t="shared" si="20"/>
        <v>0</v>
      </c>
      <c r="AB238" s="357"/>
    </row>
    <row r="239" spans="2:28" ht="12.75">
      <c r="B239" s="5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W239" s="201">
        <f t="shared" si="19"/>
        <v>0</v>
      </c>
      <c r="X239" s="201">
        <f t="shared" si="20"/>
        <v>0</v>
      </c>
      <c r="AB239" s="357"/>
    </row>
    <row r="240" spans="2:28" ht="12.75">
      <c r="B240" s="5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W240" s="201">
        <f t="shared" si="19"/>
        <v>0</v>
      </c>
      <c r="X240" s="201">
        <f t="shared" si="20"/>
        <v>0</v>
      </c>
      <c r="AB240" s="357"/>
    </row>
    <row r="241" spans="2:28" ht="12.75">
      <c r="B241" s="5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W241" s="201">
        <f t="shared" si="19"/>
        <v>0</v>
      </c>
      <c r="X241" s="201">
        <f t="shared" si="20"/>
        <v>0</v>
      </c>
      <c r="AB241" s="357"/>
    </row>
    <row r="242" spans="2:28" ht="12.75">
      <c r="B242" s="5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W242" s="201">
        <f t="shared" si="19"/>
        <v>0</v>
      </c>
      <c r="X242" s="201">
        <f t="shared" si="20"/>
        <v>0</v>
      </c>
      <c r="AB242" s="357"/>
    </row>
    <row r="243" spans="2:28" ht="12.75">
      <c r="B243" s="5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W243" s="201">
        <f t="shared" si="19"/>
        <v>0</v>
      </c>
      <c r="X243" s="201">
        <f t="shared" si="20"/>
        <v>0</v>
      </c>
      <c r="AB243" s="357"/>
    </row>
    <row r="244" spans="2:24" ht="12.75">
      <c r="B244" s="5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W244" s="201">
        <f t="shared" si="19"/>
        <v>0</v>
      </c>
      <c r="X244" s="201">
        <f t="shared" si="20"/>
        <v>0</v>
      </c>
    </row>
    <row r="245" spans="2:24" ht="12.75">
      <c r="B245" s="5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W245" s="201">
        <f t="shared" si="19"/>
        <v>0</v>
      </c>
      <c r="X245" s="201">
        <f t="shared" si="20"/>
        <v>0</v>
      </c>
    </row>
    <row r="246" spans="2:24" ht="12.75">
      <c r="B246" s="5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W246" s="201">
        <f t="shared" si="19"/>
        <v>0</v>
      </c>
      <c r="X246" s="201">
        <f t="shared" si="20"/>
        <v>0</v>
      </c>
    </row>
    <row r="247" spans="2:24" ht="12.75">
      <c r="B247" s="5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W247" s="201">
        <f t="shared" si="19"/>
        <v>0</v>
      </c>
      <c r="X247" s="201">
        <f t="shared" si="20"/>
        <v>0</v>
      </c>
    </row>
    <row r="248" spans="2:24" ht="12.75">
      <c r="B248" s="5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W248" s="201">
        <f t="shared" si="19"/>
        <v>0</v>
      </c>
      <c r="X248" s="201">
        <f t="shared" si="20"/>
        <v>0</v>
      </c>
    </row>
    <row r="249" spans="2:24" ht="12.75">
      <c r="B249" s="5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W249" s="201">
        <f t="shared" si="19"/>
        <v>0</v>
      </c>
      <c r="X249" s="201">
        <f t="shared" si="20"/>
        <v>0</v>
      </c>
    </row>
    <row r="250" spans="2:24" ht="12.75">
      <c r="B250" s="5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W250" s="201">
        <f t="shared" si="19"/>
        <v>0</v>
      </c>
      <c r="X250" s="201">
        <f t="shared" si="20"/>
        <v>0</v>
      </c>
    </row>
    <row r="251" spans="2:24" ht="12.75">
      <c r="B251" s="5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W251" s="201">
        <f t="shared" si="19"/>
        <v>0</v>
      </c>
      <c r="X251" s="201">
        <f t="shared" si="20"/>
        <v>0</v>
      </c>
    </row>
    <row r="252" spans="2:24" ht="12.75">
      <c r="B252" s="5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W252" s="201">
        <f t="shared" si="19"/>
        <v>0</v>
      </c>
      <c r="X252" s="201">
        <f t="shared" si="20"/>
        <v>0</v>
      </c>
    </row>
    <row r="253" spans="2:24" ht="12.75">
      <c r="B253" s="5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W253" s="201">
        <f t="shared" si="19"/>
        <v>0</v>
      </c>
      <c r="X253" s="201">
        <f t="shared" si="20"/>
        <v>0</v>
      </c>
    </row>
    <row r="254" spans="2:24" ht="12.75">
      <c r="B254" s="5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W254" s="201">
        <f t="shared" si="19"/>
        <v>0</v>
      </c>
      <c r="X254" s="201">
        <f t="shared" si="20"/>
        <v>0</v>
      </c>
    </row>
    <row r="255" spans="2:24" ht="12.75">
      <c r="B255" s="5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W255" s="201">
        <f t="shared" si="19"/>
        <v>0</v>
      </c>
      <c r="X255" s="201">
        <f t="shared" si="20"/>
        <v>0</v>
      </c>
    </row>
    <row r="256" spans="2:24" ht="12.75">
      <c r="B256" s="5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W256" s="201">
        <f t="shared" si="19"/>
        <v>0</v>
      </c>
      <c r="X256" s="201">
        <f t="shared" si="20"/>
        <v>0</v>
      </c>
    </row>
    <row r="257" spans="2:24" ht="12.75">
      <c r="B257" s="5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W257" s="201">
        <f t="shared" si="19"/>
        <v>0</v>
      </c>
      <c r="X257" s="201">
        <f t="shared" si="20"/>
        <v>0</v>
      </c>
    </row>
    <row r="258" spans="2:24" ht="12.75">
      <c r="B258" s="182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W258" s="201">
        <f t="shared" si="19"/>
        <v>0</v>
      </c>
      <c r="X258" s="201">
        <f t="shared" si="20"/>
        <v>0</v>
      </c>
    </row>
    <row r="259" spans="3:24" ht="12.75"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/>
      <c r="W259" s="201">
        <f t="shared" si="19"/>
        <v>0</v>
      </c>
      <c r="X259" s="201">
        <f t="shared" si="20"/>
        <v>0</v>
      </c>
    </row>
    <row r="260" spans="2:24" ht="12.75">
      <c r="B260" s="5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T260" s="108"/>
      <c r="W260" s="201">
        <f t="shared" si="19"/>
        <v>0</v>
      </c>
      <c r="X260" s="201">
        <f t="shared" si="20"/>
        <v>0</v>
      </c>
    </row>
    <row r="261" spans="2:24" ht="12.75">
      <c r="B261" s="5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R261" s="108"/>
      <c r="S261" s="108"/>
      <c r="T261" s="108"/>
      <c r="W261" s="201">
        <f t="shared" si="19"/>
        <v>0</v>
      </c>
      <c r="X261" s="201">
        <f t="shared" si="20"/>
        <v>0</v>
      </c>
    </row>
    <row r="262" spans="2:24" ht="12.75">
      <c r="B262" s="5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W262" s="201">
        <f t="shared" si="19"/>
        <v>0</v>
      </c>
      <c r="X262" s="201">
        <f t="shared" si="20"/>
        <v>0</v>
      </c>
    </row>
    <row r="263" spans="2:24" ht="12.75">
      <c r="B263" s="5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W263" s="201">
        <f t="shared" si="19"/>
        <v>0</v>
      </c>
      <c r="X263" s="201">
        <f t="shared" si="20"/>
        <v>0</v>
      </c>
    </row>
    <row r="264" spans="2:24" ht="12.75">
      <c r="B264" s="5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W264" s="201">
        <f t="shared" si="19"/>
        <v>0</v>
      </c>
      <c r="X264" s="201">
        <f t="shared" si="20"/>
        <v>0</v>
      </c>
    </row>
    <row r="265" spans="2:24" ht="12.75">
      <c r="B265" s="5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R265" s="108"/>
      <c r="S265" s="108"/>
      <c r="T265" s="108"/>
      <c r="W265" s="201">
        <f>IF(Z265="",(SUM(C265:V265))*1.2,(SUM(C265:V265)))</f>
        <v>0</v>
      </c>
      <c r="X265" s="201">
        <f>IF(Z265="",(SUM(C265:O265))*0.2,"")</f>
        <v>0</v>
      </c>
    </row>
    <row r="266" spans="2:24" ht="12.75">
      <c r="B266" s="5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R266" s="108"/>
      <c r="S266" s="108"/>
      <c r="T266" s="108"/>
      <c r="W266" s="201">
        <f>IF(Z266="",(SUM(C266:V266))*1.2,(SUM(C266:V266)))</f>
        <v>0</v>
      </c>
      <c r="X266" s="201">
        <f>IF(Z266="",(SUM(C266:O266))*0.2,"")</f>
        <v>0</v>
      </c>
    </row>
    <row r="267" spans="2:24" ht="12.75">
      <c r="B267" s="5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R267" s="108"/>
      <c r="S267" s="108"/>
      <c r="T267" s="108"/>
      <c r="W267" s="201">
        <f>IF(Z267="",(SUM(C267:V267))*1.2,(SUM(C267:V267)))</f>
        <v>0</v>
      </c>
      <c r="X267" s="201">
        <f>IF(Z267="",(SUM(C267:O267))*0.2,"")</f>
        <v>0</v>
      </c>
    </row>
    <row r="268" spans="2:24" ht="12.75">
      <c r="B268" s="5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R268" s="108"/>
      <c r="S268" s="108"/>
      <c r="T268" s="108"/>
      <c r="W268" s="201">
        <f>IF(Z268="",(SUM(C268:V268))*1.2,(SUM(C268:V268)))</f>
        <v>0</v>
      </c>
      <c r="X268" s="201">
        <f>IF(Z268="",(SUM(C268:O268))*0.2,"")</f>
        <v>0</v>
      </c>
    </row>
    <row r="269" spans="2:24" ht="12" customHeight="1">
      <c r="B269" s="5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R269" s="108"/>
      <c r="S269" s="108"/>
      <c r="T269" s="108"/>
      <c r="W269" s="201">
        <f>IF(Z269="",(SUM(C269:V269))*1.2,(SUM(C269:V269)))</f>
        <v>0</v>
      </c>
      <c r="X269" s="201">
        <f>IF(Z269="",(SUM(C269:O269))*0.2,"")</f>
        <v>0</v>
      </c>
    </row>
    <row r="270" spans="1:26" ht="13.5" thickBot="1">
      <c r="A270" s="427"/>
      <c r="B270" s="122" t="s">
        <v>280</v>
      </c>
      <c r="C270" s="191">
        <f>SUM(C204:C269)</f>
        <v>0</v>
      </c>
      <c r="D270" s="191">
        <f aca="true" t="shared" si="21" ref="D270:O270">SUM(D204:D269)</f>
        <v>0</v>
      </c>
      <c r="E270" s="191">
        <f t="shared" si="21"/>
        <v>0</v>
      </c>
      <c r="F270" s="191">
        <f t="shared" si="21"/>
        <v>0</v>
      </c>
      <c r="G270" s="191">
        <f t="shared" si="21"/>
        <v>0</v>
      </c>
      <c r="H270" s="191">
        <f t="shared" si="21"/>
        <v>0</v>
      </c>
      <c r="I270" s="191">
        <f t="shared" si="21"/>
        <v>0</v>
      </c>
      <c r="J270" s="191">
        <f t="shared" si="21"/>
        <v>0</v>
      </c>
      <c r="K270" s="191">
        <f t="shared" si="21"/>
        <v>0</v>
      </c>
      <c r="L270" s="191">
        <f t="shared" si="21"/>
        <v>0</v>
      </c>
      <c r="M270" s="191">
        <f t="shared" si="21"/>
        <v>0</v>
      </c>
      <c r="N270" s="191">
        <f t="shared" si="21"/>
        <v>0</v>
      </c>
      <c r="O270" s="191">
        <f t="shared" si="21"/>
        <v>0</v>
      </c>
      <c r="P270" s="191">
        <f aca="true" t="shared" si="22" ref="P270:V270">SUM(P204:P269)</f>
        <v>0</v>
      </c>
      <c r="Q270" s="191">
        <f t="shared" si="22"/>
        <v>0</v>
      </c>
      <c r="R270" s="191">
        <f t="shared" si="22"/>
        <v>0</v>
      </c>
      <c r="S270" s="191">
        <f t="shared" si="22"/>
        <v>0</v>
      </c>
      <c r="T270" s="191">
        <f t="shared" si="22"/>
        <v>0</v>
      </c>
      <c r="U270" s="191">
        <f t="shared" si="22"/>
        <v>0</v>
      </c>
      <c r="V270" s="191">
        <f t="shared" si="22"/>
        <v>0</v>
      </c>
      <c r="W270" s="208">
        <f>SUM(C270:V270)</f>
        <v>0</v>
      </c>
      <c r="X270" s="191">
        <f>SUM(X204:X269)</f>
        <v>0</v>
      </c>
      <c r="Y270" s="299"/>
      <c r="Z270" s="190"/>
    </row>
    <row r="271" spans="2:24" ht="12.75">
      <c r="B271" s="5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99"/>
      <c r="W271" s="201">
        <f aca="true" t="shared" si="23" ref="W271:W322">IF(Z271="",(SUM(C271:V271))*1.2,(SUM(C271:V271)))</f>
        <v>0</v>
      </c>
      <c r="X271" s="201">
        <f aca="true" t="shared" si="24" ref="X271:X322">IF(Z271="",(SUM(C271:O271))*0.2,"")</f>
        <v>0</v>
      </c>
    </row>
    <row r="272" spans="2:24" ht="12.75">
      <c r="B272" s="5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99"/>
      <c r="W272" s="201">
        <f t="shared" si="23"/>
        <v>0</v>
      </c>
      <c r="X272" s="201">
        <f t="shared" si="24"/>
        <v>0</v>
      </c>
    </row>
    <row r="273" spans="2:24" ht="12.75">
      <c r="B273" s="5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99"/>
      <c r="W273" s="201">
        <f t="shared" si="23"/>
        <v>0</v>
      </c>
      <c r="X273" s="201">
        <f t="shared" si="24"/>
        <v>0</v>
      </c>
    </row>
    <row r="274" spans="2:24" ht="12.75">
      <c r="B274" s="5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99"/>
      <c r="W274" s="201">
        <f t="shared" si="23"/>
        <v>0</v>
      </c>
      <c r="X274" s="201">
        <f t="shared" si="24"/>
        <v>0</v>
      </c>
    </row>
    <row r="275" spans="2:24" ht="12.75">
      <c r="B275" s="5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99"/>
      <c r="W275" s="201">
        <f t="shared" si="23"/>
        <v>0</v>
      </c>
      <c r="X275" s="201">
        <f t="shared" si="24"/>
        <v>0</v>
      </c>
    </row>
    <row r="276" spans="2:24" ht="12.75">
      <c r="B276" s="5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99"/>
      <c r="W276" s="201">
        <f t="shared" si="23"/>
        <v>0</v>
      </c>
      <c r="X276" s="201">
        <f t="shared" si="24"/>
        <v>0</v>
      </c>
    </row>
    <row r="277" spans="2:24" ht="12.75">
      <c r="B277" s="5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99"/>
      <c r="W277" s="201">
        <f t="shared" si="23"/>
        <v>0</v>
      </c>
      <c r="X277" s="201">
        <f t="shared" si="24"/>
        <v>0</v>
      </c>
    </row>
    <row r="278" spans="2:24" ht="12.75">
      <c r="B278" s="5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99"/>
      <c r="W278" s="201">
        <f t="shared" si="23"/>
        <v>0</v>
      </c>
      <c r="X278" s="201">
        <f t="shared" si="24"/>
        <v>0</v>
      </c>
    </row>
    <row r="279" spans="2:24" ht="12.75">
      <c r="B279" s="5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99"/>
      <c r="W279" s="201">
        <f t="shared" si="23"/>
        <v>0</v>
      </c>
      <c r="X279" s="201">
        <f t="shared" si="24"/>
        <v>0</v>
      </c>
    </row>
    <row r="280" spans="2:24" ht="12.75">
      <c r="B280" s="5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99"/>
      <c r="W280" s="201">
        <f t="shared" si="23"/>
        <v>0</v>
      </c>
      <c r="X280" s="201">
        <f t="shared" si="24"/>
        <v>0</v>
      </c>
    </row>
    <row r="281" spans="2:24" ht="12.75">
      <c r="B281" s="5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99"/>
      <c r="W281" s="201">
        <f t="shared" si="23"/>
        <v>0</v>
      </c>
      <c r="X281" s="201">
        <f t="shared" si="24"/>
        <v>0</v>
      </c>
    </row>
    <row r="282" spans="2:24" ht="12.75">
      <c r="B282" s="5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99"/>
      <c r="W282" s="201">
        <f t="shared" si="23"/>
        <v>0</v>
      </c>
      <c r="X282" s="201">
        <f t="shared" si="24"/>
        <v>0</v>
      </c>
    </row>
    <row r="283" spans="2:24" ht="12.75">
      <c r="B283" s="5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99"/>
      <c r="W283" s="201">
        <f t="shared" si="23"/>
        <v>0</v>
      </c>
      <c r="X283" s="201">
        <f t="shared" si="24"/>
        <v>0</v>
      </c>
    </row>
    <row r="284" spans="2:24" ht="12.75">
      <c r="B284" s="5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99"/>
      <c r="W284" s="201">
        <f t="shared" si="23"/>
        <v>0</v>
      </c>
      <c r="X284" s="201">
        <f t="shared" si="24"/>
        <v>0</v>
      </c>
    </row>
    <row r="285" spans="2:24" ht="12.75">
      <c r="B285" s="5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99"/>
      <c r="W285" s="201">
        <f t="shared" si="23"/>
        <v>0</v>
      </c>
      <c r="X285" s="201">
        <f t="shared" si="24"/>
        <v>0</v>
      </c>
    </row>
    <row r="286" spans="2:24" ht="12.75">
      <c r="B286" s="5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99"/>
      <c r="W286" s="201">
        <f t="shared" si="23"/>
        <v>0</v>
      </c>
      <c r="X286" s="201">
        <f t="shared" si="24"/>
        <v>0</v>
      </c>
    </row>
    <row r="287" spans="2:24" ht="12.75">
      <c r="B287" s="5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99"/>
      <c r="W287" s="201">
        <f t="shared" si="23"/>
        <v>0</v>
      </c>
      <c r="X287" s="201">
        <f t="shared" si="24"/>
        <v>0</v>
      </c>
    </row>
    <row r="288" spans="2:24" ht="12.75">
      <c r="B288" s="5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99"/>
      <c r="W288" s="201">
        <f t="shared" si="23"/>
        <v>0</v>
      </c>
      <c r="X288" s="201">
        <f t="shared" si="24"/>
        <v>0</v>
      </c>
    </row>
    <row r="289" spans="2:24" ht="12.75">
      <c r="B289" s="5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99"/>
      <c r="W289" s="201">
        <f t="shared" si="23"/>
        <v>0</v>
      </c>
      <c r="X289" s="201">
        <f t="shared" si="24"/>
        <v>0</v>
      </c>
    </row>
    <row r="290" spans="2:24" ht="12.75">
      <c r="B290" s="5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99"/>
      <c r="W290" s="201">
        <f t="shared" si="23"/>
        <v>0</v>
      </c>
      <c r="X290" s="201">
        <f t="shared" si="24"/>
        <v>0</v>
      </c>
    </row>
    <row r="291" spans="2:24" ht="12.75">
      <c r="B291" s="5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99"/>
      <c r="W291" s="201">
        <f t="shared" si="23"/>
        <v>0</v>
      </c>
      <c r="X291" s="201">
        <f t="shared" si="24"/>
        <v>0</v>
      </c>
    </row>
    <row r="292" spans="2:24" ht="12.75">
      <c r="B292" s="5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99"/>
      <c r="W292" s="201">
        <f t="shared" si="23"/>
        <v>0</v>
      </c>
      <c r="X292" s="201">
        <f t="shared" si="24"/>
        <v>0</v>
      </c>
    </row>
    <row r="293" spans="2:24" ht="12.75">
      <c r="B293" s="5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99"/>
      <c r="W293" s="201">
        <f t="shared" si="23"/>
        <v>0</v>
      </c>
      <c r="X293" s="201">
        <f t="shared" si="24"/>
        <v>0</v>
      </c>
    </row>
    <row r="294" spans="2:24" ht="12.75">
      <c r="B294" s="5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99"/>
      <c r="W294" s="201">
        <f t="shared" si="23"/>
        <v>0</v>
      </c>
      <c r="X294" s="201">
        <f t="shared" si="24"/>
        <v>0</v>
      </c>
    </row>
    <row r="295" spans="2:24" ht="12.75">
      <c r="B295" s="5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99"/>
      <c r="W295" s="201">
        <f t="shared" si="23"/>
        <v>0</v>
      </c>
      <c r="X295" s="201">
        <f t="shared" si="24"/>
        <v>0</v>
      </c>
    </row>
    <row r="296" spans="2:24" ht="12.75">
      <c r="B296" s="5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99"/>
      <c r="W296" s="201">
        <f t="shared" si="23"/>
        <v>0</v>
      </c>
      <c r="X296" s="201">
        <f t="shared" si="24"/>
        <v>0</v>
      </c>
    </row>
    <row r="297" spans="2:24" ht="12.75">
      <c r="B297" s="5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99"/>
      <c r="W297" s="201">
        <f t="shared" si="23"/>
        <v>0</v>
      </c>
      <c r="X297" s="201">
        <f t="shared" si="24"/>
        <v>0</v>
      </c>
    </row>
    <row r="298" spans="2:24" ht="12.75">
      <c r="B298" s="5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T298" s="99"/>
      <c r="W298" s="201">
        <f t="shared" si="23"/>
        <v>0</v>
      </c>
      <c r="X298" s="201">
        <f t="shared" si="24"/>
        <v>0</v>
      </c>
    </row>
    <row r="299" spans="2:24" ht="12.75">
      <c r="B299" s="5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99"/>
      <c r="W299" s="201">
        <f t="shared" si="23"/>
        <v>0</v>
      </c>
      <c r="X299" s="201">
        <f t="shared" si="24"/>
        <v>0</v>
      </c>
    </row>
    <row r="300" spans="2:24" ht="12.75">
      <c r="B300" s="5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99"/>
      <c r="W300" s="201">
        <f t="shared" si="23"/>
        <v>0</v>
      </c>
      <c r="X300" s="201">
        <f t="shared" si="24"/>
        <v>0</v>
      </c>
    </row>
    <row r="301" spans="2:24" ht="12.75">
      <c r="B301" s="5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99"/>
      <c r="W301" s="201">
        <f t="shared" si="23"/>
        <v>0</v>
      </c>
      <c r="X301" s="201">
        <f t="shared" si="24"/>
        <v>0</v>
      </c>
    </row>
    <row r="302" spans="2:24" ht="12.75">
      <c r="B302" s="5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99"/>
      <c r="W302" s="201">
        <f t="shared" si="23"/>
        <v>0</v>
      </c>
      <c r="X302" s="201">
        <f t="shared" si="24"/>
        <v>0</v>
      </c>
    </row>
    <row r="303" spans="2:24" ht="12.75">
      <c r="B303" s="5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99"/>
      <c r="W303" s="201">
        <f t="shared" si="23"/>
        <v>0</v>
      </c>
      <c r="X303" s="201">
        <f t="shared" si="24"/>
        <v>0</v>
      </c>
    </row>
    <row r="304" spans="2:24" ht="12.75">
      <c r="B304" s="5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99"/>
      <c r="W304" s="201">
        <f t="shared" si="23"/>
        <v>0</v>
      </c>
      <c r="X304" s="201">
        <f t="shared" si="24"/>
        <v>0</v>
      </c>
    </row>
    <row r="305" spans="2:24" ht="12.75">
      <c r="B305" s="5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W305" s="201">
        <f t="shared" si="23"/>
        <v>0</v>
      </c>
      <c r="X305" s="201">
        <f t="shared" si="24"/>
        <v>0</v>
      </c>
    </row>
    <row r="306" spans="2:24" ht="12.75">
      <c r="B306" s="5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W306" s="201">
        <f t="shared" si="23"/>
        <v>0</v>
      </c>
      <c r="X306" s="201">
        <f t="shared" si="24"/>
        <v>0</v>
      </c>
    </row>
    <row r="307" spans="2:24" ht="12.75">
      <c r="B307" s="5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W307" s="201">
        <f t="shared" si="23"/>
        <v>0</v>
      </c>
      <c r="X307" s="201">
        <f t="shared" si="24"/>
        <v>0</v>
      </c>
    </row>
    <row r="308" spans="2:24" ht="12.75">
      <c r="B308" s="5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W308" s="201">
        <f t="shared" si="23"/>
        <v>0</v>
      </c>
      <c r="X308" s="201">
        <f t="shared" si="24"/>
        <v>0</v>
      </c>
    </row>
    <row r="309" spans="2:24" ht="12.75">
      <c r="B309" s="5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W309" s="201">
        <f t="shared" si="23"/>
        <v>0</v>
      </c>
      <c r="X309" s="201">
        <f t="shared" si="24"/>
        <v>0</v>
      </c>
    </row>
    <row r="310" spans="2:24" ht="12.75">
      <c r="B310" s="5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W310" s="201">
        <f t="shared" si="23"/>
        <v>0</v>
      </c>
      <c r="X310" s="201">
        <f t="shared" si="24"/>
        <v>0</v>
      </c>
    </row>
    <row r="311" spans="2:24" ht="12.75">
      <c r="B311" s="5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W311" s="201">
        <f t="shared" si="23"/>
        <v>0</v>
      </c>
      <c r="X311" s="201">
        <f t="shared" si="24"/>
        <v>0</v>
      </c>
    </row>
    <row r="312" spans="2:24" ht="12.75">
      <c r="B312" s="5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W312" s="201">
        <f t="shared" si="23"/>
        <v>0</v>
      </c>
      <c r="X312" s="201">
        <f t="shared" si="24"/>
        <v>0</v>
      </c>
    </row>
    <row r="313" spans="2:24" ht="12.75">
      <c r="B313" s="5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W313" s="201">
        <f t="shared" si="23"/>
        <v>0</v>
      </c>
      <c r="X313" s="201">
        <f t="shared" si="24"/>
        <v>0</v>
      </c>
    </row>
    <row r="314" spans="2:24" ht="12.75">
      <c r="B314" s="5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W314" s="201">
        <f t="shared" si="23"/>
        <v>0</v>
      </c>
      <c r="X314" s="201">
        <f t="shared" si="24"/>
        <v>0</v>
      </c>
    </row>
    <row r="315" spans="2:24" ht="12.75">
      <c r="B315" s="5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W315" s="201">
        <f t="shared" si="23"/>
        <v>0</v>
      </c>
      <c r="X315" s="201">
        <f t="shared" si="24"/>
        <v>0</v>
      </c>
    </row>
    <row r="316" spans="2:24" ht="12.75">
      <c r="B316" s="5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W316" s="201">
        <f t="shared" si="23"/>
        <v>0</v>
      </c>
      <c r="X316" s="201">
        <f t="shared" si="24"/>
        <v>0</v>
      </c>
    </row>
    <row r="317" spans="2:24" ht="12.75">
      <c r="B317" s="5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W317" s="201">
        <f t="shared" si="23"/>
        <v>0</v>
      </c>
      <c r="X317" s="201">
        <f t="shared" si="24"/>
        <v>0</v>
      </c>
    </row>
    <row r="318" spans="2:24" ht="12.75">
      <c r="B318" s="5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W318" s="201">
        <f t="shared" si="23"/>
        <v>0</v>
      </c>
      <c r="X318" s="201">
        <f t="shared" si="24"/>
        <v>0</v>
      </c>
    </row>
    <row r="319" spans="2:24" ht="12.75">
      <c r="B319" s="5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W319" s="201">
        <f t="shared" si="23"/>
        <v>0</v>
      </c>
      <c r="X319" s="201">
        <f t="shared" si="24"/>
        <v>0</v>
      </c>
    </row>
    <row r="320" spans="2:24" ht="12.75">
      <c r="B320" s="5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W320" s="201">
        <f t="shared" si="23"/>
        <v>0</v>
      </c>
      <c r="X320" s="201">
        <f t="shared" si="24"/>
        <v>0</v>
      </c>
    </row>
    <row r="321" spans="2:24" ht="12.75">
      <c r="B321" s="5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W321" s="201">
        <f t="shared" si="23"/>
        <v>0</v>
      </c>
      <c r="X321" s="201">
        <f t="shared" si="24"/>
        <v>0</v>
      </c>
    </row>
    <row r="322" spans="2:24" ht="12.75">
      <c r="B322" s="5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201">
        <f t="shared" si="23"/>
        <v>0</v>
      </c>
      <c r="X322" s="201">
        <f t="shared" si="24"/>
        <v>0</v>
      </c>
    </row>
    <row r="323" spans="2:24" ht="12.75">
      <c r="B323" s="5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W323" s="201">
        <f aca="true" t="shared" si="25" ref="W323:W335">IF(Z323="",(SUM(C323:V323))*1.2,(SUM(C323:V323)))</f>
        <v>0</v>
      </c>
      <c r="X323" s="201">
        <f aca="true" t="shared" si="26" ref="X323:X335">IF(Z323="",(SUM(C323:O323))*0.2,"")</f>
        <v>0</v>
      </c>
    </row>
    <row r="324" spans="2:24" ht="12.75">
      <c r="B324" s="5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W324" s="201">
        <f t="shared" si="25"/>
        <v>0</v>
      </c>
      <c r="X324" s="201">
        <f t="shared" si="26"/>
        <v>0</v>
      </c>
    </row>
    <row r="325" spans="2:24" ht="12.75">
      <c r="B325" s="5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W325" s="201">
        <f t="shared" si="25"/>
        <v>0</v>
      </c>
      <c r="X325" s="201">
        <f t="shared" si="26"/>
        <v>0</v>
      </c>
    </row>
    <row r="326" spans="2:24" ht="12.75">
      <c r="B326" s="5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W326" s="201">
        <f t="shared" si="25"/>
        <v>0</v>
      </c>
      <c r="X326" s="201">
        <f t="shared" si="26"/>
        <v>0</v>
      </c>
    </row>
    <row r="327" spans="2:24" ht="12.75">
      <c r="B327" s="5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201">
        <f t="shared" si="25"/>
        <v>0</v>
      </c>
      <c r="X327" s="201">
        <f t="shared" si="26"/>
        <v>0</v>
      </c>
    </row>
    <row r="328" spans="2:24" ht="12.75">
      <c r="B328" s="5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99"/>
      <c r="W328" s="201">
        <f t="shared" si="25"/>
        <v>0</v>
      </c>
      <c r="X328" s="201">
        <f t="shared" si="26"/>
        <v>0</v>
      </c>
    </row>
    <row r="329" spans="2:24" ht="12.75">
      <c r="B329" s="5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99"/>
      <c r="W329" s="201">
        <f t="shared" si="25"/>
        <v>0</v>
      </c>
      <c r="X329" s="201">
        <f t="shared" si="26"/>
        <v>0</v>
      </c>
    </row>
    <row r="330" spans="2:24" ht="12.75">
      <c r="B330" s="5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W330" s="201">
        <f t="shared" si="25"/>
        <v>0</v>
      </c>
      <c r="X330" s="201">
        <f t="shared" si="26"/>
        <v>0</v>
      </c>
    </row>
    <row r="331" spans="2:24" ht="12.75">
      <c r="B331" s="5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W331" s="201">
        <f t="shared" si="25"/>
        <v>0</v>
      </c>
      <c r="X331" s="201">
        <f t="shared" si="26"/>
        <v>0</v>
      </c>
    </row>
    <row r="332" spans="2:24" ht="12.75">
      <c r="B332" s="5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W332" s="201">
        <f t="shared" si="25"/>
        <v>0</v>
      </c>
      <c r="X332" s="201">
        <f t="shared" si="26"/>
        <v>0</v>
      </c>
    </row>
    <row r="333" spans="2:24" ht="12.75">
      <c r="B333" s="5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W333" s="201">
        <f t="shared" si="25"/>
        <v>0</v>
      </c>
      <c r="X333" s="201">
        <f t="shared" si="26"/>
        <v>0</v>
      </c>
    </row>
    <row r="334" spans="2:24" ht="12.75">
      <c r="B334" s="5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W334" s="201">
        <f t="shared" si="25"/>
        <v>0</v>
      </c>
      <c r="X334" s="201">
        <f t="shared" si="26"/>
        <v>0</v>
      </c>
    </row>
    <row r="335" spans="2:24" ht="12.75">
      <c r="B335" s="5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W335" s="201">
        <f t="shared" si="25"/>
        <v>0</v>
      </c>
      <c r="X335" s="201">
        <f t="shared" si="26"/>
        <v>0</v>
      </c>
    </row>
    <row r="336" spans="1:26" ht="13.5" thickBot="1">
      <c r="A336" s="427"/>
      <c r="B336" s="122" t="s">
        <v>281</v>
      </c>
      <c r="C336" s="191">
        <f>SUM(C271:C335)</f>
        <v>0</v>
      </c>
      <c r="D336" s="191">
        <f aca="true" t="shared" si="27" ref="D336:O336">SUM(D271:D335)</f>
        <v>0</v>
      </c>
      <c r="E336" s="191">
        <f t="shared" si="27"/>
        <v>0</v>
      </c>
      <c r="F336" s="191">
        <f t="shared" si="27"/>
        <v>0</v>
      </c>
      <c r="G336" s="191">
        <f t="shared" si="27"/>
        <v>0</v>
      </c>
      <c r="H336" s="191">
        <f t="shared" si="27"/>
        <v>0</v>
      </c>
      <c r="I336" s="191">
        <f t="shared" si="27"/>
        <v>0</v>
      </c>
      <c r="J336" s="191">
        <f t="shared" si="27"/>
        <v>0</v>
      </c>
      <c r="K336" s="191">
        <f t="shared" si="27"/>
        <v>0</v>
      </c>
      <c r="L336" s="191">
        <f t="shared" si="27"/>
        <v>0</v>
      </c>
      <c r="M336" s="191">
        <f t="shared" si="27"/>
        <v>0</v>
      </c>
      <c r="N336" s="191">
        <f t="shared" si="27"/>
        <v>0</v>
      </c>
      <c r="O336" s="191">
        <f t="shared" si="27"/>
        <v>0</v>
      </c>
      <c r="P336" s="191">
        <f aca="true" t="shared" si="28" ref="P336:V336">SUM(P271:P335)</f>
        <v>0</v>
      </c>
      <c r="Q336" s="191">
        <f t="shared" si="28"/>
        <v>0</v>
      </c>
      <c r="R336" s="191">
        <f t="shared" si="28"/>
        <v>0</v>
      </c>
      <c r="S336" s="191">
        <f t="shared" si="28"/>
        <v>0</v>
      </c>
      <c r="T336" s="191">
        <f t="shared" si="28"/>
        <v>0</v>
      </c>
      <c r="U336" s="191">
        <f t="shared" si="28"/>
        <v>0</v>
      </c>
      <c r="V336" s="191">
        <f t="shared" si="28"/>
        <v>0</v>
      </c>
      <c r="W336" s="208">
        <f>SUM(C336:V336)</f>
        <v>0</v>
      </c>
      <c r="X336" s="191">
        <f>SUM(X271:X335)</f>
        <v>0</v>
      </c>
      <c r="Y336" s="299"/>
      <c r="Z336" s="190"/>
    </row>
    <row r="337" spans="2:24" ht="12.75">
      <c r="B337" s="5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99"/>
      <c r="W337" s="201">
        <f aca="true" t="shared" si="29" ref="W337:W379">IF(Z337="",(SUM(C337:V337))*1.2,(SUM(C337:V337)))</f>
        <v>0</v>
      </c>
      <c r="X337" s="201">
        <f aca="true" t="shared" si="30" ref="X337:X379">IF(Z337="",(SUM(C337:O337))*0.2,"")</f>
        <v>0</v>
      </c>
    </row>
    <row r="338" spans="2:24" ht="12.75">
      <c r="B338" s="5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99"/>
      <c r="W338" s="201">
        <f t="shared" si="29"/>
        <v>0</v>
      </c>
      <c r="X338" s="201">
        <f t="shared" si="30"/>
        <v>0</v>
      </c>
    </row>
    <row r="339" spans="2:24" ht="12.75">
      <c r="B339" s="5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99"/>
      <c r="W339" s="201">
        <f t="shared" si="29"/>
        <v>0</v>
      </c>
      <c r="X339" s="201">
        <f t="shared" si="30"/>
        <v>0</v>
      </c>
    </row>
    <row r="340" spans="2:24" ht="12.75">
      <c r="B340" s="5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Q340" s="108"/>
      <c r="R340" s="108"/>
      <c r="S340" s="108"/>
      <c r="T340" s="99"/>
      <c r="W340" s="201">
        <f>IF(Z340="",(SUM(C340:V340))*1.2,(SUM(C340:V340)))</f>
        <v>0</v>
      </c>
      <c r="X340" s="201">
        <f>IF(Z340="",(SUM(C340:O340))*0.2,"")</f>
        <v>0</v>
      </c>
    </row>
    <row r="341" spans="2:24" ht="12.75">
      <c r="B341" s="5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99"/>
      <c r="W341" s="201">
        <f t="shared" si="29"/>
        <v>0</v>
      </c>
      <c r="X341" s="201">
        <f t="shared" si="30"/>
        <v>0</v>
      </c>
    </row>
    <row r="342" spans="2:24" ht="12.75">
      <c r="B342" s="5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99"/>
      <c r="W342" s="201">
        <f t="shared" si="29"/>
        <v>0</v>
      </c>
      <c r="X342" s="201">
        <f t="shared" si="30"/>
        <v>0</v>
      </c>
    </row>
    <row r="343" spans="2:24" ht="12.75">
      <c r="B343" s="5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99"/>
      <c r="W343" s="201">
        <f t="shared" si="29"/>
        <v>0</v>
      </c>
      <c r="X343" s="201">
        <f t="shared" si="30"/>
        <v>0</v>
      </c>
    </row>
    <row r="344" spans="2:24" ht="12.75">
      <c r="B344" s="5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99"/>
      <c r="W344" s="201">
        <f t="shared" si="29"/>
        <v>0</v>
      </c>
      <c r="X344" s="201">
        <f t="shared" si="30"/>
        <v>0</v>
      </c>
    </row>
    <row r="345" spans="2:24" ht="12.75">
      <c r="B345" s="5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99"/>
      <c r="W345" s="201">
        <f t="shared" si="29"/>
        <v>0</v>
      </c>
      <c r="X345" s="201">
        <f t="shared" si="30"/>
        <v>0</v>
      </c>
    </row>
    <row r="346" spans="2:24" ht="12.75">
      <c r="B346" s="5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99"/>
      <c r="W346" s="201">
        <f t="shared" si="29"/>
        <v>0</v>
      </c>
      <c r="X346" s="201">
        <f t="shared" si="30"/>
        <v>0</v>
      </c>
    </row>
    <row r="347" spans="2:24" ht="12.75">
      <c r="B347" s="5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99"/>
      <c r="W347" s="201">
        <f t="shared" si="29"/>
        <v>0</v>
      </c>
      <c r="X347" s="201">
        <f t="shared" si="30"/>
        <v>0</v>
      </c>
    </row>
    <row r="348" spans="2:24" ht="12.75">
      <c r="B348" s="5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99"/>
      <c r="W348" s="201">
        <f t="shared" si="29"/>
        <v>0</v>
      </c>
      <c r="X348" s="201">
        <f t="shared" si="30"/>
        <v>0</v>
      </c>
    </row>
    <row r="349" spans="2:24" ht="12.75">
      <c r="B349" s="5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99"/>
      <c r="W349" s="201">
        <f t="shared" si="29"/>
        <v>0</v>
      </c>
      <c r="X349" s="201">
        <f t="shared" si="30"/>
        <v>0</v>
      </c>
    </row>
    <row r="350" spans="2:24" ht="12.75">
      <c r="B350" s="5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99"/>
      <c r="W350" s="201">
        <f t="shared" si="29"/>
        <v>0</v>
      </c>
      <c r="X350" s="201">
        <f t="shared" si="30"/>
        <v>0</v>
      </c>
    </row>
    <row r="351" spans="2:24" ht="12.75">
      <c r="B351" s="5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99"/>
      <c r="W351" s="201">
        <f>IF(Z351="",(SUM(C351:V351))*1.2,(SUM(C351:V351)))</f>
        <v>0</v>
      </c>
      <c r="X351" s="201">
        <f>IF(Z351="",(SUM(C351:O351))*0.2,"")</f>
        <v>0</v>
      </c>
    </row>
    <row r="352" spans="2:24" ht="12.75">
      <c r="B352" s="5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99"/>
      <c r="W352" s="201">
        <f>IF(Z352="",(SUM(C352:V352))*1.2,(SUM(C352:V352)))</f>
        <v>0</v>
      </c>
      <c r="X352" s="201">
        <f>IF(Z352="",(SUM(C352:O352))*0.2,"")</f>
        <v>0</v>
      </c>
    </row>
    <row r="353" spans="2:24" ht="12.75">
      <c r="B353" s="5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99"/>
      <c r="W353" s="201">
        <f t="shared" si="29"/>
        <v>0</v>
      </c>
      <c r="X353" s="201">
        <f t="shared" si="30"/>
        <v>0</v>
      </c>
    </row>
    <row r="354" spans="2:24" ht="12.75">
      <c r="B354" s="5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99"/>
      <c r="W354" s="201">
        <f t="shared" si="29"/>
        <v>0</v>
      </c>
      <c r="X354" s="201">
        <f t="shared" si="30"/>
        <v>0</v>
      </c>
    </row>
    <row r="355" spans="2:24" ht="12.75">
      <c r="B355" s="5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99"/>
      <c r="W355" s="201">
        <f t="shared" si="29"/>
        <v>0</v>
      </c>
      <c r="X355" s="201">
        <f t="shared" si="30"/>
        <v>0</v>
      </c>
    </row>
    <row r="356" spans="2:24" ht="12.75">
      <c r="B356" s="5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99"/>
      <c r="W356" s="201">
        <f t="shared" si="29"/>
        <v>0</v>
      </c>
      <c r="X356" s="201">
        <f t="shared" si="30"/>
        <v>0</v>
      </c>
    </row>
    <row r="357" spans="2:24" ht="12.75">
      <c r="B357" s="5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99"/>
      <c r="W357" s="201">
        <f t="shared" si="29"/>
        <v>0</v>
      </c>
      <c r="X357" s="201">
        <f t="shared" si="30"/>
        <v>0</v>
      </c>
    </row>
    <row r="358" spans="2:24" ht="12.75">
      <c r="B358" s="5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99"/>
      <c r="W358" s="201">
        <f t="shared" si="29"/>
        <v>0</v>
      </c>
      <c r="X358" s="201">
        <f t="shared" si="30"/>
        <v>0</v>
      </c>
    </row>
    <row r="359" spans="2:24" ht="12.75">
      <c r="B359" s="5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99"/>
      <c r="W359" s="201">
        <f t="shared" si="29"/>
        <v>0</v>
      </c>
      <c r="X359" s="201">
        <f t="shared" si="30"/>
        <v>0</v>
      </c>
    </row>
    <row r="360" spans="2:24" ht="12.75">
      <c r="B360" s="5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99"/>
      <c r="W360" s="201">
        <f t="shared" si="29"/>
        <v>0</v>
      </c>
      <c r="X360" s="201">
        <f t="shared" si="30"/>
        <v>0</v>
      </c>
    </row>
    <row r="361" spans="2:24" ht="12.75">
      <c r="B361" s="5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99"/>
      <c r="W361" s="201">
        <f t="shared" si="29"/>
        <v>0</v>
      </c>
      <c r="X361" s="201">
        <f t="shared" si="30"/>
        <v>0</v>
      </c>
    </row>
    <row r="362" spans="2:24" ht="12.75">
      <c r="B362" s="5"/>
      <c r="C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99"/>
      <c r="W362" s="201">
        <f t="shared" si="29"/>
        <v>0</v>
      </c>
      <c r="X362" s="201">
        <f t="shared" si="30"/>
        <v>0</v>
      </c>
    </row>
    <row r="363" spans="2:24" ht="12.75">
      <c r="B363" s="5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99"/>
      <c r="W363" s="201">
        <f t="shared" si="29"/>
        <v>0</v>
      </c>
      <c r="X363" s="201">
        <f t="shared" si="30"/>
        <v>0</v>
      </c>
    </row>
    <row r="364" spans="2:24" ht="12.75">
      <c r="B364" s="5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99"/>
      <c r="W364" s="201">
        <f t="shared" si="29"/>
        <v>0</v>
      </c>
      <c r="X364" s="201">
        <f t="shared" si="30"/>
        <v>0</v>
      </c>
    </row>
    <row r="365" spans="2:24" ht="12.75">
      <c r="B365" s="5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99"/>
      <c r="W365" s="201">
        <f t="shared" si="29"/>
        <v>0</v>
      </c>
      <c r="X365" s="201">
        <f t="shared" si="30"/>
        <v>0</v>
      </c>
    </row>
    <row r="366" spans="2:24" ht="12.75">
      <c r="B366" s="5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99"/>
      <c r="W366" s="201">
        <f t="shared" si="29"/>
        <v>0</v>
      </c>
      <c r="X366" s="201">
        <f t="shared" si="30"/>
        <v>0</v>
      </c>
    </row>
    <row r="367" spans="2:24" ht="12.75">
      <c r="B367" s="5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99"/>
      <c r="W367" s="201">
        <f t="shared" si="29"/>
        <v>0</v>
      </c>
      <c r="X367" s="201">
        <f t="shared" si="30"/>
        <v>0</v>
      </c>
    </row>
    <row r="368" spans="2:24" ht="12.75">
      <c r="B368" s="5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99"/>
      <c r="W368" s="201">
        <f t="shared" si="29"/>
        <v>0</v>
      </c>
      <c r="X368" s="201">
        <f t="shared" si="30"/>
        <v>0</v>
      </c>
    </row>
    <row r="369" spans="2:24" ht="12.75">
      <c r="B369" s="5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99"/>
      <c r="W369" s="201">
        <f t="shared" si="29"/>
        <v>0</v>
      </c>
      <c r="X369" s="201">
        <f t="shared" si="30"/>
        <v>0</v>
      </c>
    </row>
    <row r="370" spans="2:24" ht="12.75">
      <c r="B370" s="5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99"/>
      <c r="W370" s="201">
        <f>IF(Z370="",(SUM(C370:V370))*1.2,(SUM(C370:V370)))</f>
        <v>0</v>
      </c>
      <c r="X370" s="201">
        <f>IF(Z370="",(SUM(C370:O370))*0.2,"")</f>
        <v>0</v>
      </c>
    </row>
    <row r="371" spans="2:24" ht="12.75">
      <c r="B371" s="5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99"/>
      <c r="W371" s="201">
        <f t="shared" si="29"/>
        <v>0</v>
      </c>
      <c r="X371" s="201">
        <f t="shared" si="30"/>
        <v>0</v>
      </c>
    </row>
    <row r="372" spans="2:24" ht="12.75">
      <c r="B372" s="5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99"/>
      <c r="W372" s="201">
        <f t="shared" si="29"/>
        <v>0</v>
      </c>
      <c r="X372" s="201">
        <f t="shared" si="30"/>
        <v>0</v>
      </c>
    </row>
    <row r="373" spans="2:24" ht="12.75">
      <c r="B373" s="5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99"/>
      <c r="W373" s="201">
        <f t="shared" si="29"/>
        <v>0</v>
      </c>
      <c r="X373" s="201">
        <f t="shared" si="30"/>
        <v>0</v>
      </c>
    </row>
    <row r="374" spans="2:24" ht="12.75">
      <c r="B374" s="5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99"/>
      <c r="W374" s="201">
        <f t="shared" si="29"/>
        <v>0</v>
      </c>
      <c r="X374" s="201">
        <f t="shared" si="30"/>
        <v>0</v>
      </c>
    </row>
    <row r="375" spans="2:24" ht="12.75">
      <c r="B375" s="5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99"/>
      <c r="W375" s="201">
        <f t="shared" si="29"/>
        <v>0</v>
      </c>
      <c r="X375" s="201">
        <f t="shared" si="30"/>
        <v>0</v>
      </c>
    </row>
    <row r="376" spans="2:24" ht="12.75">
      <c r="B376" s="5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99"/>
      <c r="W376" s="201">
        <f t="shared" si="29"/>
        <v>0</v>
      </c>
      <c r="X376" s="201">
        <f t="shared" si="30"/>
        <v>0</v>
      </c>
    </row>
    <row r="377" spans="2:24" ht="12.75">
      <c r="B377" s="5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99"/>
      <c r="W377" s="201">
        <f t="shared" si="29"/>
        <v>0</v>
      </c>
      <c r="X377" s="201">
        <f t="shared" si="30"/>
        <v>0</v>
      </c>
    </row>
    <row r="378" spans="2:24" ht="12.75">
      <c r="B378" s="5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99"/>
      <c r="W378" s="201">
        <f t="shared" si="29"/>
        <v>0</v>
      </c>
      <c r="X378" s="201">
        <f t="shared" si="30"/>
        <v>0</v>
      </c>
    </row>
    <row r="379" spans="2:24" ht="12.75">
      <c r="B379" s="5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99"/>
      <c r="W379" s="201">
        <f t="shared" si="29"/>
        <v>0</v>
      </c>
      <c r="X379" s="201">
        <f t="shared" si="30"/>
        <v>0</v>
      </c>
    </row>
    <row r="380" spans="2:24" ht="12.75">
      <c r="B380" s="5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99"/>
      <c r="W380" s="201">
        <f aca="true" t="shared" si="31" ref="W380:W393">IF(Z380="",(SUM(C380:V380))*1.2,(SUM(C380:V380)))</f>
        <v>0</v>
      </c>
      <c r="X380" s="201">
        <f aca="true" t="shared" si="32" ref="X380:X393">IF(Z380="",(SUM(C380:O380))*0.2,"")</f>
        <v>0</v>
      </c>
    </row>
    <row r="381" spans="2:24" ht="12.75">
      <c r="B381" s="5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99"/>
      <c r="W381" s="201">
        <f t="shared" si="31"/>
        <v>0</v>
      </c>
      <c r="X381" s="201">
        <f t="shared" si="32"/>
        <v>0</v>
      </c>
    </row>
    <row r="382" spans="3:24" ht="12.75"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W382" s="201">
        <f t="shared" si="31"/>
        <v>0</v>
      </c>
      <c r="X382" s="201">
        <f t="shared" si="32"/>
        <v>0</v>
      </c>
    </row>
    <row r="383" spans="2:24" ht="12.75">
      <c r="B383" s="5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99"/>
      <c r="W383" s="201">
        <f t="shared" si="31"/>
        <v>0</v>
      </c>
      <c r="X383" s="201">
        <f t="shared" si="32"/>
        <v>0</v>
      </c>
    </row>
    <row r="384" spans="2:24" ht="12.75">
      <c r="B384" s="5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99"/>
      <c r="W384" s="201">
        <f t="shared" si="31"/>
        <v>0</v>
      </c>
      <c r="X384" s="201">
        <f t="shared" si="32"/>
        <v>0</v>
      </c>
    </row>
    <row r="385" spans="2:24" ht="12.75">
      <c r="B385" s="5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99"/>
      <c r="W385" s="201">
        <f t="shared" si="31"/>
        <v>0</v>
      </c>
      <c r="X385" s="201">
        <f t="shared" si="32"/>
        <v>0</v>
      </c>
    </row>
    <row r="386" spans="2:24" ht="12.75">
      <c r="B386" s="5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99"/>
      <c r="W386" s="201">
        <f t="shared" si="31"/>
        <v>0</v>
      </c>
      <c r="X386" s="201">
        <f t="shared" si="32"/>
        <v>0</v>
      </c>
    </row>
    <row r="387" spans="2:24" ht="12.75">
      <c r="B387" s="5"/>
      <c r="H387"/>
      <c r="W387" s="201">
        <f t="shared" si="31"/>
        <v>0</v>
      </c>
      <c r="X387" s="201">
        <f t="shared" si="32"/>
        <v>0</v>
      </c>
    </row>
    <row r="388" spans="2:24" ht="12.75">
      <c r="B388" s="5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99"/>
      <c r="W388" s="201">
        <f t="shared" si="31"/>
        <v>0</v>
      </c>
      <c r="X388" s="201">
        <f t="shared" si="32"/>
        <v>0</v>
      </c>
    </row>
    <row r="389" spans="2:24" ht="12.75">
      <c r="B389" s="5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99"/>
      <c r="W389" s="201">
        <f t="shared" si="31"/>
        <v>0</v>
      </c>
      <c r="X389" s="201">
        <f t="shared" si="32"/>
        <v>0</v>
      </c>
    </row>
    <row r="390" spans="2:24" ht="12.75">
      <c r="B390" s="5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99"/>
      <c r="W390" s="201">
        <f t="shared" si="31"/>
        <v>0</v>
      </c>
      <c r="X390" s="201">
        <f t="shared" si="32"/>
        <v>0</v>
      </c>
    </row>
    <row r="391" spans="2:24" ht="12.75">
      <c r="B391" s="5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99"/>
      <c r="W391" s="201">
        <f t="shared" si="31"/>
        <v>0</v>
      </c>
      <c r="X391" s="201">
        <f t="shared" si="32"/>
        <v>0</v>
      </c>
    </row>
    <row r="392" spans="2:24" ht="12.75">
      <c r="B392" s="5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99"/>
      <c r="W392" s="201">
        <f t="shared" si="31"/>
        <v>0</v>
      </c>
      <c r="X392" s="201">
        <f t="shared" si="32"/>
        <v>0</v>
      </c>
    </row>
    <row r="393" spans="2:24" ht="12.75">
      <c r="B393" s="5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99"/>
      <c r="W393" s="201">
        <f t="shared" si="31"/>
        <v>0</v>
      </c>
      <c r="X393" s="201">
        <f t="shared" si="32"/>
        <v>0</v>
      </c>
    </row>
    <row r="394" spans="2:24" ht="12.75">
      <c r="B394" s="5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99"/>
      <c r="W394" s="201">
        <f aca="true" t="shared" si="33" ref="W394:W400">IF(Z394="",(SUM(C394:V394))*1.2,(SUM(C394:V394)))</f>
        <v>0</v>
      </c>
      <c r="X394" s="201">
        <f aca="true" t="shared" si="34" ref="X394:X400">IF(Z394="",(SUM(C394:O394))*0.2,"")</f>
        <v>0</v>
      </c>
    </row>
    <row r="395" spans="2:24" ht="12.75">
      <c r="B395" s="5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99"/>
      <c r="W395" s="201">
        <f t="shared" si="33"/>
        <v>0</v>
      </c>
      <c r="X395" s="201">
        <f t="shared" si="34"/>
        <v>0</v>
      </c>
    </row>
    <row r="396" spans="2:24" ht="12.75">
      <c r="B396" s="5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99"/>
      <c r="W396" s="201">
        <f t="shared" si="33"/>
        <v>0</v>
      </c>
      <c r="X396" s="201">
        <f t="shared" si="34"/>
        <v>0</v>
      </c>
    </row>
    <row r="397" spans="2:24" ht="12.75">
      <c r="B397" s="5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99"/>
      <c r="W397" s="201">
        <f t="shared" si="33"/>
        <v>0</v>
      </c>
      <c r="X397" s="201">
        <f t="shared" si="34"/>
        <v>0</v>
      </c>
    </row>
    <row r="398" spans="2:24" ht="12.75">
      <c r="B398" s="5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99"/>
      <c r="W398" s="201">
        <f t="shared" si="33"/>
        <v>0</v>
      </c>
      <c r="X398" s="201">
        <f t="shared" si="34"/>
        <v>0</v>
      </c>
    </row>
    <row r="399" spans="2:24" ht="12.75">
      <c r="B399" s="5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99"/>
      <c r="W399" s="201">
        <f t="shared" si="33"/>
        <v>0</v>
      </c>
      <c r="X399" s="201">
        <f t="shared" si="34"/>
        <v>0</v>
      </c>
    </row>
    <row r="400" spans="2:24" ht="12.75">
      <c r="B400" s="5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99"/>
      <c r="W400" s="201">
        <f t="shared" si="33"/>
        <v>0</v>
      </c>
      <c r="X400" s="201">
        <f t="shared" si="34"/>
        <v>0</v>
      </c>
    </row>
    <row r="401" spans="1:26" ht="13.5" thickBot="1">
      <c r="A401" s="427"/>
      <c r="B401" s="122" t="s">
        <v>282</v>
      </c>
      <c r="C401" s="191">
        <f>SUM(C337:C400)</f>
        <v>0</v>
      </c>
      <c r="D401" s="191">
        <f aca="true" t="shared" si="35" ref="D401:V401">SUM(D337:D400)</f>
        <v>0</v>
      </c>
      <c r="E401" s="191">
        <f t="shared" si="35"/>
        <v>0</v>
      </c>
      <c r="F401" s="191">
        <f t="shared" si="35"/>
        <v>0</v>
      </c>
      <c r="G401" s="191">
        <f t="shared" si="35"/>
        <v>0</v>
      </c>
      <c r="H401" s="191">
        <f t="shared" si="35"/>
        <v>0</v>
      </c>
      <c r="I401" s="191">
        <f t="shared" si="35"/>
        <v>0</v>
      </c>
      <c r="J401" s="191">
        <f t="shared" si="35"/>
        <v>0</v>
      </c>
      <c r="K401" s="191">
        <f t="shared" si="35"/>
        <v>0</v>
      </c>
      <c r="L401" s="191">
        <f t="shared" si="35"/>
        <v>0</v>
      </c>
      <c r="M401" s="191">
        <f t="shared" si="35"/>
        <v>0</v>
      </c>
      <c r="N401" s="191">
        <f t="shared" si="35"/>
        <v>0</v>
      </c>
      <c r="O401" s="191">
        <f t="shared" si="35"/>
        <v>0</v>
      </c>
      <c r="P401" s="191">
        <f t="shared" si="35"/>
        <v>0</v>
      </c>
      <c r="Q401" s="191">
        <f t="shared" si="35"/>
        <v>0</v>
      </c>
      <c r="R401" s="191">
        <f t="shared" si="35"/>
        <v>0</v>
      </c>
      <c r="S401" s="191">
        <f t="shared" si="35"/>
        <v>0</v>
      </c>
      <c r="T401" s="191">
        <f t="shared" si="35"/>
        <v>0</v>
      </c>
      <c r="U401" s="191">
        <f t="shared" si="35"/>
        <v>0</v>
      </c>
      <c r="V401" s="191">
        <f t="shared" si="35"/>
        <v>0</v>
      </c>
      <c r="W401" s="208">
        <f>SUM(C401:V401)</f>
        <v>0</v>
      </c>
      <c r="X401" s="191">
        <f>SUM(X337:X399)</f>
        <v>0</v>
      </c>
      <c r="Y401" s="299"/>
      <c r="Z401" s="190"/>
    </row>
    <row r="402" spans="2:24" ht="12.75">
      <c r="B402" s="5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99"/>
      <c r="W402" s="201">
        <f aca="true" t="shared" si="36" ref="W402:W449">IF(Z402="",(SUM(C402:V402))*1.2,(SUM(C402:V402)))</f>
        <v>0</v>
      </c>
      <c r="X402" s="201">
        <f aca="true" t="shared" si="37" ref="X402:X449">IF(Z402="",(SUM(C402:O402))*0.2,"")</f>
        <v>0</v>
      </c>
    </row>
    <row r="403" spans="3:24" ht="12.75"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W403" s="201">
        <f t="shared" si="36"/>
        <v>0</v>
      </c>
      <c r="X403" s="201">
        <f t="shared" si="37"/>
        <v>0</v>
      </c>
    </row>
    <row r="404" spans="2:24" ht="12.75">
      <c r="B404" s="5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W404" s="201">
        <f t="shared" si="36"/>
        <v>0</v>
      </c>
      <c r="X404" s="201">
        <f t="shared" si="37"/>
        <v>0</v>
      </c>
    </row>
    <row r="405" spans="2:24" ht="12.75">
      <c r="B405" s="5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W405" s="201">
        <f t="shared" si="36"/>
        <v>0</v>
      </c>
      <c r="X405" s="201">
        <f t="shared" si="37"/>
        <v>0</v>
      </c>
    </row>
    <row r="406" spans="2:24" ht="12.75">
      <c r="B406" s="5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W406" s="201">
        <f t="shared" si="36"/>
        <v>0</v>
      </c>
      <c r="X406" s="201">
        <f t="shared" si="37"/>
        <v>0</v>
      </c>
    </row>
    <row r="407" spans="2:24" ht="12.75">
      <c r="B407" s="5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W407" s="201">
        <f t="shared" si="36"/>
        <v>0</v>
      </c>
      <c r="X407" s="201">
        <f t="shared" si="37"/>
        <v>0</v>
      </c>
    </row>
    <row r="408" spans="2:24" ht="12.75">
      <c r="B408" s="5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W408" s="201">
        <f t="shared" si="36"/>
        <v>0</v>
      </c>
      <c r="X408" s="201">
        <f t="shared" si="37"/>
        <v>0</v>
      </c>
    </row>
    <row r="409" spans="2:24" ht="12.75">
      <c r="B409" s="5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W409" s="201">
        <f t="shared" si="36"/>
        <v>0</v>
      </c>
      <c r="X409" s="201">
        <f t="shared" si="37"/>
        <v>0</v>
      </c>
    </row>
    <row r="410" spans="2:24" ht="12.75">
      <c r="B410" s="5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W410" s="201">
        <f t="shared" si="36"/>
        <v>0</v>
      </c>
      <c r="X410" s="201">
        <f t="shared" si="37"/>
        <v>0</v>
      </c>
    </row>
    <row r="411" spans="2:24" ht="12.75">
      <c r="B411" s="5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W411" s="201">
        <f t="shared" si="36"/>
        <v>0</v>
      </c>
      <c r="X411" s="201">
        <f t="shared" si="37"/>
        <v>0</v>
      </c>
    </row>
    <row r="412" spans="2:24" ht="12.75">
      <c r="B412" s="5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W412" s="201">
        <f t="shared" si="36"/>
        <v>0</v>
      </c>
      <c r="X412" s="201">
        <f t="shared" si="37"/>
        <v>0</v>
      </c>
    </row>
    <row r="413" spans="2:24" ht="12.75">
      <c r="B413" s="5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W413" s="201">
        <f t="shared" si="36"/>
        <v>0</v>
      </c>
      <c r="X413" s="201">
        <f t="shared" si="37"/>
        <v>0</v>
      </c>
    </row>
    <row r="414" spans="2:24" ht="12.75">
      <c r="B414" s="5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W414" s="201">
        <f t="shared" si="36"/>
        <v>0</v>
      </c>
      <c r="X414" s="201">
        <f t="shared" si="37"/>
        <v>0</v>
      </c>
    </row>
    <row r="415" spans="2:24" ht="12.75">
      <c r="B415" s="5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W415" s="201">
        <f t="shared" si="36"/>
        <v>0</v>
      </c>
      <c r="X415" s="201">
        <f t="shared" si="37"/>
        <v>0</v>
      </c>
    </row>
    <row r="416" spans="2:24" ht="12.75">
      <c r="B416" s="5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W416" s="201">
        <f t="shared" si="36"/>
        <v>0</v>
      </c>
      <c r="X416" s="201">
        <f t="shared" si="37"/>
        <v>0</v>
      </c>
    </row>
    <row r="417" spans="2:24" ht="12.75">
      <c r="B417" s="5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W417" s="201">
        <f t="shared" si="36"/>
        <v>0</v>
      </c>
      <c r="X417" s="201">
        <f t="shared" si="37"/>
        <v>0</v>
      </c>
    </row>
    <row r="418" spans="2:24" ht="12.75">
      <c r="B418" s="5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W418" s="201">
        <f t="shared" si="36"/>
        <v>0</v>
      </c>
      <c r="X418" s="201">
        <f t="shared" si="37"/>
        <v>0</v>
      </c>
    </row>
    <row r="419" spans="2:24" ht="12.75">
      <c r="B419" s="5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W419" s="201">
        <f t="shared" si="36"/>
        <v>0</v>
      </c>
      <c r="X419" s="201">
        <f t="shared" si="37"/>
        <v>0</v>
      </c>
    </row>
    <row r="420" spans="2:24" ht="12.75">
      <c r="B420" s="5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W420" s="201">
        <f t="shared" si="36"/>
        <v>0</v>
      </c>
      <c r="X420" s="201">
        <f t="shared" si="37"/>
        <v>0</v>
      </c>
    </row>
    <row r="421" spans="2:24" ht="12.75">
      <c r="B421" s="5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W421" s="201">
        <f t="shared" si="36"/>
        <v>0</v>
      </c>
      <c r="X421" s="201">
        <f t="shared" si="37"/>
        <v>0</v>
      </c>
    </row>
    <row r="422" spans="2:24" ht="12.75">
      <c r="B422" s="5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W422" s="201">
        <f t="shared" si="36"/>
        <v>0</v>
      </c>
      <c r="X422" s="201">
        <f t="shared" si="37"/>
        <v>0</v>
      </c>
    </row>
    <row r="423" spans="3:24" ht="12.75"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W423" s="201">
        <f t="shared" si="36"/>
        <v>0</v>
      </c>
      <c r="X423" s="201">
        <f t="shared" si="37"/>
        <v>0</v>
      </c>
    </row>
    <row r="424" spans="3:24" ht="12.75"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W424" s="201">
        <f t="shared" si="36"/>
        <v>0</v>
      </c>
      <c r="X424" s="201">
        <f t="shared" si="37"/>
        <v>0</v>
      </c>
    </row>
    <row r="425" spans="3:24" ht="12.75"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W425" s="201">
        <f t="shared" si="36"/>
        <v>0</v>
      </c>
      <c r="X425" s="201">
        <f t="shared" si="37"/>
        <v>0</v>
      </c>
    </row>
    <row r="426" spans="3:24" ht="12.75"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W426" s="201">
        <f t="shared" si="36"/>
        <v>0</v>
      </c>
      <c r="X426" s="201">
        <f t="shared" si="37"/>
        <v>0</v>
      </c>
    </row>
    <row r="427" spans="3:24" ht="12.75"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W427" s="201">
        <f t="shared" si="36"/>
        <v>0</v>
      </c>
      <c r="X427" s="201">
        <f t="shared" si="37"/>
        <v>0</v>
      </c>
    </row>
    <row r="428" spans="3:24" ht="12.75"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W428" s="201">
        <f t="shared" si="36"/>
        <v>0</v>
      </c>
      <c r="X428" s="201">
        <f t="shared" si="37"/>
        <v>0</v>
      </c>
    </row>
    <row r="429" spans="3:24" ht="12.75"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W429" s="201">
        <f t="shared" si="36"/>
        <v>0</v>
      </c>
      <c r="X429" s="201">
        <f t="shared" si="37"/>
        <v>0</v>
      </c>
    </row>
    <row r="430" spans="3:24" ht="12.75"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W430" s="201">
        <f t="shared" si="36"/>
        <v>0</v>
      </c>
      <c r="X430" s="201">
        <f t="shared" si="37"/>
        <v>0</v>
      </c>
    </row>
    <row r="431" spans="3:24" ht="12.75"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W431" s="201">
        <f>IF(Z431="",(SUM(C431:V431))*1.2,(SUM(C431:V431)))</f>
        <v>0</v>
      </c>
      <c r="X431" s="201">
        <f>IF(Z431="",(SUM(C431:O431))*0.2,"")</f>
        <v>0</v>
      </c>
    </row>
    <row r="432" spans="3:24" ht="12.75"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W432" s="201">
        <f t="shared" si="36"/>
        <v>0</v>
      </c>
      <c r="X432" s="201">
        <f t="shared" si="37"/>
        <v>0</v>
      </c>
    </row>
    <row r="433" spans="3:24" ht="12.75"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W433" s="201">
        <f t="shared" si="36"/>
        <v>0</v>
      </c>
      <c r="X433" s="201">
        <f t="shared" si="37"/>
        <v>0</v>
      </c>
    </row>
    <row r="434" spans="3:24" ht="12.75"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W434" s="201">
        <f>IF(Z434="",(SUM(C434:V434))*1.2,(SUM(C434:V434)))</f>
        <v>0</v>
      </c>
      <c r="X434" s="201">
        <f>IF(Z434="",(SUM(C434:O434))*0.2,"")</f>
        <v>0</v>
      </c>
    </row>
    <row r="435" spans="3:24" ht="12.75"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W435" s="201">
        <f t="shared" si="36"/>
        <v>0</v>
      </c>
      <c r="X435" s="201">
        <f t="shared" si="37"/>
        <v>0</v>
      </c>
    </row>
    <row r="436" spans="3:24" ht="12.75"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W436" s="201">
        <f t="shared" si="36"/>
        <v>0</v>
      </c>
      <c r="X436" s="201">
        <f t="shared" si="37"/>
        <v>0</v>
      </c>
    </row>
    <row r="437" spans="3:24" ht="12.75"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W437" s="201">
        <f>IF(Z437="",(SUM(C437:V437))*1.2,(SUM(C437:V437)))</f>
        <v>0</v>
      </c>
      <c r="X437" s="201">
        <f>IF(Z437="",(SUM(C437:O437))*0.2,"")</f>
        <v>0</v>
      </c>
    </row>
    <row r="438" spans="3:24" ht="12.75"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W438" s="201">
        <f t="shared" si="36"/>
        <v>0</v>
      </c>
      <c r="X438" s="201">
        <f t="shared" si="37"/>
        <v>0</v>
      </c>
    </row>
    <row r="439" spans="3:24" ht="12.75"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W439" s="201">
        <f t="shared" si="36"/>
        <v>0</v>
      </c>
      <c r="X439" s="201">
        <f t="shared" si="37"/>
        <v>0</v>
      </c>
    </row>
    <row r="440" spans="3:24" ht="12.75"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W440" s="201">
        <f t="shared" si="36"/>
        <v>0</v>
      </c>
      <c r="X440" s="201">
        <f t="shared" si="37"/>
        <v>0</v>
      </c>
    </row>
    <row r="441" spans="3:24" ht="12.75"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W441" s="201">
        <f t="shared" si="36"/>
        <v>0</v>
      </c>
      <c r="X441" s="201">
        <f t="shared" si="37"/>
        <v>0</v>
      </c>
    </row>
    <row r="442" spans="3:24" ht="12.75"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W442" s="201">
        <f t="shared" si="36"/>
        <v>0</v>
      </c>
      <c r="X442" s="201">
        <f t="shared" si="37"/>
        <v>0</v>
      </c>
    </row>
    <row r="443" spans="3:24" ht="12.75"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W443" s="201">
        <f t="shared" si="36"/>
        <v>0</v>
      </c>
      <c r="X443" s="201">
        <f t="shared" si="37"/>
        <v>0</v>
      </c>
    </row>
    <row r="444" spans="3:24" ht="12.75"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W444" s="201">
        <f t="shared" si="36"/>
        <v>0</v>
      </c>
      <c r="X444" s="201">
        <f t="shared" si="37"/>
        <v>0</v>
      </c>
    </row>
    <row r="445" spans="3:24" ht="12.75"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W445" s="201">
        <f t="shared" si="36"/>
        <v>0</v>
      </c>
      <c r="X445" s="201">
        <f t="shared" si="37"/>
        <v>0</v>
      </c>
    </row>
    <row r="446" spans="3:24" ht="12.75"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W446" s="201">
        <f t="shared" si="36"/>
        <v>0</v>
      </c>
      <c r="X446" s="201">
        <f t="shared" si="37"/>
        <v>0</v>
      </c>
    </row>
    <row r="447" spans="3:24" ht="12.75"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W447" s="201">
        <f t="shared" si="36"/>
        <v>0</v>
      </c>
      <c r="X447" s="201">
        <f t="shared" si="37"/>
        <v>0</v>
      </c>
    </row>
    <row r="448" spans="3:24" ht="12.75"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W448" s="201">
        <f t="shared" si="36"/>
        <v>0</v>
      </c>
      <c r="X448" s="201">
        <f t="shared" si="37"/>
        <v>0</v>
      </c>
    </row>
    <row r="449" spans="3:24" ht="12.75"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W449" s="201">
        <f t="shared" si="36"/>
        <v>0</v>
      </c>
      <c r="X449" s="201">
        <f t="shared" si="37"/>
        <v>0</v>
      </c>
    </row>
    <row r="450" spans="3:24" ht="12.75"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W450" s="201">
        <f aca="true" t="shared" si="38" ref="W450:W455">IF(Z450="",(SUM(C450:V450))*1.2,(SUM(C450:V450)))</f>
        <v>0</v>
      </c>
      <c r="X450" s="201">
        <f aca="true" t="shared" si="39" ref="X450:X455">IF(Z450="",(SUM(C450:O450))*0.2,"")</f>
        <v>0</v>
      </c>
    </row>
    <row r="451" spans="3:24" ht="12.75"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W451" s="201">
        <f t="shared" si="38"/>
        <v>0</v>
      </c>
      <c r="X451" s="201">
        <f t="shared" si="39"/>
        <v>0</v>
      </c>
    </row>
    <row r="452" spans="3:24" ht="12.75"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W452" s="201">
        <f t="shared" si="38"/>
        <v>0</v>
      </c>
      <c r="X452" s="201">
        <f t="shared" si="39"/>
        <v>0</v>
      </c>
    </row>
    <row r="453" spans="3:24" ht="12.75"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W453" s="201">
        <f t="shared" si="38"/>
        <v>0</v>
      </c>
      <c r="X453" s="201">
        <f t="shared" si="39"/>
        <v>0</v>
      </c>
    </row>
    <row r="454" spans="2:24" ht="12.75">
      <c r="B454" s="112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W454" s="201">
        <f t="shared" si="38"/>
        <v>0</v>
      </c>
      <c r="X454" s="201">
        <f t="shared" si="39"/>
        <v>0</v>
      </c>
    </row>
    <row r="455" spans="3:24" ht="12.75"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W455" s="201">
        <f t="shared" si="38"/>
        <v>0</v>
      </c>
      <c r="X455" s="201">
        <f t="shared" si="39"/>
        <v>0</v>
      </c>
    </row>
    <row r="456" spans="1:26" ht="13.5" thickBot="1">
      <c r="A456" s="427"/>
      <c r="B456" s="122" t="s">
        <v>283</v>
      </c>
      <c r="C456" s="191">
        <f>SUM(C402:C455)</f>
        <v>0</v>
      </c>
      <c r="D456" s="191">
        <f aca="true" t="shared" si="40" ref="D456:O456">SUM(D402:D455)</f>
        <v>0</v>
      </c>
      <c r="E456" s="191">
        <f t="shared" si="40"/>
        <v>0</v>
      </c>
      <c r="F456" s="191">
        <f t="shared" si="40"/>
        <v>0</v>
      </c>
      <c r="G456" s="191">
        <f t="shared" si="40"/>
        <v>0</v>
      </c>
      <c r="H456" s="191">
        <f t="shared" si="40"/>
        <v>0</v>
      </c>
      <c r="I456" s="191">
        <f t="shared" si="40"/>
        <v>0</v>
      </c>
      <c r="J456" s="191">
        <f t="shared" si="40"/>
        <v>0</v>
      </c>
      <c r="K456" s="191">
        <f t="shared" si="40"/>
        <v>0</v>
      </c>
      <c r="L456" s="191">
        <f t="shared" si="40"/>
        <v>0</v>
      </c>
      <c r="M456" s="191">
        <f t="shared" si="40"/>
        <v>0</v>
      </c>
      <c r="N456" s="191">
        <f t="shared" si="40"/>
        <v>0</v>
      </c>
      <c r="O456" s="191">
        <f t="shared" si="40"/>
        <v>0</v>
      </c>
      <c r="P456" s="191">
        <f aca="true" t="shared" si="41" ref="P456:V456">SUM(P402:P455)</f>
        <v>0</v>
      </c>
      <c r="Q456" s="191">
        <f t="shared" si="41"/>
        <v>0</v>
      </c>
      <c r="R456" s="191">
        <f t="shared" si="41"/>
        <v>0</v>
      </c>
      <c r="S456" s="191">
        <f t="shared" si="41"/>
        <v>0</v>
      </c>
      <c r="T456" s="191">
        <f t="shared" si="41"/>
        <v>0</v>
      </c>
      <c r="U456" s="191">
        <f t="shared" si="41"/>
        <v>0</v>
      </c>
      <c r="V456" s="191">
        <f t="shared" si="41"/>
        <v>0</v>
      </c>
      <c r="W456" s="208">
        <f>SUM(C456:V456)</f>
        <v>0</v>
      </c>
      <c r="X456" s="191">
        <f>SUM(X402:X455)</f>
        <v>0</v>
      </c>
      <c r="Y456" s="299"/>
      <c r="Z456" s="190"/>
    </row>
    <row r="457" spans="3:24" ht="12.75"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W457" s="201">
        <f aca="true" t="shared" si="42" ref="W457:W502">IF(Z457="",(SUM(C457:V457))*1.2,(SUM(C457:V457)))</f>
        <v>0</v>
      </c>
      <c r="X457" s="201">
        <f aca="true" t="shared" si="43" ref="X457:X502">IF(Z457="",(SUM(C457:O457))*0.2,"")</f>
        <v>0</v>
      </c>
    </row>
    <row r="458" spans="3:24" ht="12.75"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W458" s="201">
        <f t="shared" si="42"/>
        <v>0</v>
      </c>
      <c r="X458" s="201">
        <f t="shared" si="43"/>
        <v>0</v>
      </c>
    </row>
    <row r="459" spans="3:24" ht="12.75"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W459" s="201">
        <f t="shared" si="42"/>
        <v>0</v>
      </c>
      <c r="X459" s="201">
        <f t="shared" si="43"/>
        <v>0</v>
      </c>
    </row>
    <row r="460" spans="3:24" ht="12.75"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W460" s="201">
        <f t="shared" si="42"/>
        <v>0</v>
      </c>
      <c r="X460" s="201">
        <f t="shared" si="43"/>
        <v>0</v>
      </c>
    </row>
    <row r="461" spans="3:24" ht="12.75"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W461" s="201">
        <f t="shared" si="42"/>
        <v>0</v>
      </c>
      <c r="X461" s="201">
        <f t="shared" si="43"/>
        <v>0</v>
      </c>
    </row>
    <row r="462" spans="20:24" ht="12.75">
      <c r="T462" s="108"/>
      <c r="W462" s="201">
        <f t="shared" si="42"/>
        <v>0</v>
      </c>
      <c r="X462" s="201">
        <f t="shared" si="43"/>
        <v>0</v>
      </c>
    </row>
    <row r="463" spans="3:24" ht="12.75"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W463" s="201">
        <f t="shared" si="42"/>
        <v>0</v>
      </c>
      <c r="X463" s="201">
        <f t="shared" si="43"/>
        <v>0</v>
      </c>
    </row>
    <row r="464" spans="3:24" ht="12.75"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W464" s="201">
        <f t="shared" si="42"/>
        <v>0</v>
      </c>
      <c r="X464" s="201">
        <f t="shared" si="43"/>
        <v>0</v>
      </c>
    </row>
    <row r="465" spans="3:24" ht="12.75"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W465" s="201">
        <f t="shared" si="42"/>
        <v>0</v>
      </c>
      <c r="X465" s="201">
        <f t="shared" si="43"/>
        <v>0</v>
      </c>
    </row>
    <row r="466" spans="3:24" ht="12.75"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W466" s="201">
        <f t="shared" si="42"/>
        <v>0</v>
      </c>
      <c r="X466" s="201">
        <f t="shared" si="43"/>
        <v>0</v>
      </c>
    </row>
    <row r="467" spans="3:24" ht="12.75"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W467" s="201">
        <f t="shared" si="42"/>
        <v>0</v>
      </c>
      <c r="X467" s="201">
        <f t="shared" si="43"/>
        <v>0</v>
      </c>
    </row>
    <row r="468" spans="3:24" ht="12.75"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W468" s="201">
        <f t="shared" si="42"/>
        <v>0</v>
      </c>
      <c r="X468" s="201">
        <f t="shared" si="43"/>
        <v>0</v>
      </c>
    </row>
    <row r="469" spans="3:24" ht="12.75"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W469" s="201">
        <f t="shared" si="42"/>
        <v>0</v>
      </c>
      <c r="X469" s="201">
        <f t="shared" si="43"/>
        <v>0</v>
      </c>
    </row>
    <row r="470" spans="3:24" ht="12.75"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W470" s="201">
        <f t="shared" si="42"/>
        <v>0</v>
      </c>
      <c r="X470" s="201">
        <f t="shared" si="43"/>
        <v>0</v>
      </c>
    </row>
    <row r="471" spans="3:24" ht="12.75"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W471" s="201">
        <f t="shared" si="42"/>
        <v>0</v>
      </c>
      <c r="X471" s="201">
        <f t="shared" si="43"/>
        <v>0</v>
      </c>
    </row>
    <row r="472" spans="3:24" ht="12.75"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W472" s="201">
        <f t="shared" si="42"/>
        <v>0</v>
      </c>
      <c r="X472" s="201">
        <f t="shared" si="43"/>
        <v>0</v>
      </c>
    </row>
    <row r="473" spans="3:24" ht="12.75"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W473" s="201">
        <f t="shared" si="42"/>
        <v>0</v>
      </c>
      <c r="X473" s="201">
        <f t="shared" si="43"/>
        <v>0</v>
      </c>
    </row>
    <row r="474" spans="3:24" ht="12.75"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W474" s="201">
        <f t="shared" si="42"/>
        <v>0</v>
      </c>
      <c r="X474" s="201">
        <f t="shared" si="43"/>
        <v>0</v>
      </c>
    </row>
    <row r="475" spans="3:24" ht="12.75"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W475" s="201">
        <f t="shared" si="42"/>
        <v>0</v>
      </c>
      <c r="X475" s="201">
        <f t="shared" si="43"/>
        <v>0</v>
      </c>
    </row>
    <row r="476" spans="3:24" ht="12.75"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W476" s="201">
        <f t="shared" si="42"/>
        <v>0</v>
      </c>
      <c r="X476" s="201">
        <f t="shared" si="43"/>
        <v>0</v>
      </c>
    </row>
    <row r="477" spans="3:24" ht="12.75"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W477" s="201">
        <f t="shared" si="42"/>
        <v>0</v>
      </c>
      <c r="X477" s="201">
        <f t="shared" si="43"/>
        <v>0</v>
      </c>
    </row>
    <row r="478" spans="3:24" ht="12.75"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W478" s="201">
        <f t="shared" si="42"/>
        <v>0</v>
      </c>
      <c r="X478" s="201">
        <f t="shared" si="43"/>
        <v>0</v>
      </c>
    </row>
    <row r="479" spans="3:24" ht="12.75"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W479" s="201">
        <f t="shared" si="42"/>
        <v>0</v>
      </c>
      <c r="X479" s="201">
        <f t="shared" si="43"/>
        <v>0</v>
      </c>
    </row>
    <row r="480" spans="3:24" ht="12.75"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W480" s="201">
        <f t="shared" si="42"/>
        <v>0</v>
      </c>
      <c r="X480" s="201">
        <f t="shared" si="43"/>
        <v>0</v>
      </c>
    </row>
    <row r="481" spans="3:24" ht="12.75"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W481" s="201">
        <f>IF(Z481="",(SUM(C481:V481))*1.2,(SUM(C481:V481)))</f>
        <v>0</v>
      </c>
      <c r="X481" s="201">
        <f>IF(Z481="",(SUM(C481:O481))*0.2,"")</f>
        <v>0</v>
      </c>
    </row>
    <row r="482" spans="3:24" ht="12.75"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W482" s="201">
        <f t="shared" si="42"/>
        <v>0</v>
      </c>
      <c r="X482" s="201">
        <f t="shared" si="43"/>
        <v>0</v>
      </c>
    </row>
    <row r="483" spans="3:24" ht="12.75"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W483" s="201">
        <f t="shared" si="42"/>
        <v>0</v>
      </c>
      <c r="X483" s="201">
        <f t="shared" si="43"/>
        <v>0</v>
      </c>
    </row>
    <row r="484" spans="3:24" ht="12.75"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W484" s="201">
        <f>IF(Z484="",(SUM(C484:V484))*1.2,(SUM(C484:V484)))</f>
        <v>0</v>
      </c>
      <c r="X484" s="201">
        <f>IF(Z484="",(SUM(C484:O484))*0.2,"")</f>
        <v>0</v>
      </c>
    </row>
    <row r="485" spans="3:24" ht="12.75"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W485" s="201">
        <f>IF(Z485="",(SUM(C485:V485))*1.2,(SUM(C485:V485)))</f>
        <v>0</v>
      </c>
      <c r="X485" s="201">
        <f>IF(Z485="",(SUM(C485:O485))*0.2,"")</f>
        <v>0</v>
      </c>
    </row>
    <row r="486" spans="3:24" ht="12.75"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W486" s="201">
        <f t="shared" si="42"/>
        <v>0</v>
      </c>
      <c r="X486" s="201">
        <f t="shared" si="43"/>
        <v>0</v>
      </c>
    </row>
    <row r="487" spans="3:24" ht="12.75"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W487" s="201">
        <f t="shared" si="42"/>
        <v>0</v>
      </c>
      <c r="X487" s="201">
        <f t="shared" si="43"/>
        <v>0</v>
      </c>
    </row>
    <row r="488" spans="3:24" ht="12.75"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W488" s="201">
        <f t="shared" si="42"/>
        <v>0</v>
      </c>
      <c r="X488" s="201">
        <f t="shared" si="43"/>
        <v>0</v>
      </c>
    </row>
    <row r="489" spans="3:24" ht="12.75"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W489" s="201">
        <f t="shared" si="42"/>
        <v>0</v>
      </c>
      <c r="X489" s="201">
        <f t="shared" si="43"/>
        <v>0</v>
      </c>
    </row>
    <row r="490" spans="23:24" ht="12.75">
      <c r="W490" s="201">
        <f t="shared" si="42"/>
        <v>0</v>
      </c>
      <c r="X490" s="201">
        <f t="shared" si="43"/>
        <v>0</v>
      </c>
    </row>
    <row r="491" spans="3:24" ht="12.75"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W491" s="201">
        <f t="shared" si="42"/>
        <v>0</v>
      </c>
      <c r="X491" s="201">
        <f t="shared" si="43"/>
        <v>0</v>
      </c>
    </row>
    <row r="492" spans="3:24" ht="12.75"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W492" s="201">
        <f t="shared" si="42"/>
        <v>0</v>
      </c>
      <c r="X492" s="201">
        <f t="shared" si="43"/>
        <v>0</v>
      </c>
    </row>
    <row r="493" spans="3:24" ht="12.75"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W493" s="201">
        <f t="shared" si="42"/>
        <v>0</v>
      </c>
      <c r="X493" s="201">
        <f t="shared" si="43"/>
        <v>0</v>
      </c>
    </row>
    <row r="494" spans="3:24" ht="12.75"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W494" s="201">
        <f t="shared" si="42"/>
        <v>0</v>
      </c>
      <c r="X494" s="201">
        <f t="shared" si="43"/>
        <v>0</v>
      </c>
    </row>
    <row r="495" spans="3:24" ht="12.75"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W495" s="201">
        <f t="shared" si="42"/>
        <v>0</v>
      </c>
      <c r="X495" s="201">
        <f t="shared" si="43"/>
        <v>0</v>
      </c>
    </row>
    <row r="496" spans="3:24" ht="12.75"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W496" s="201">
        <f t="shared" si="42"/>
        <v>0</v>
      </c>
      <c r="X496" s="201">
        <f t="shared" si="43"/>
        <v>0</v>
      </c>
    </row>
    <row r="497" spans="3:24" ht="12.75"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W497" s="201">
        <f t="shared" si="42"/>
        <v>0</v>
      </c>
      <c r="X497" s="201">
        <f t="shared" si="43"/>
        <v>0</v>
      </c>
    </row>
    <row r="498" spans="3:24" ht="12.75"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W498" s="201">
        <f t="shared" si="42"/>
        <v>0</v>
      </c>
      <c r="X498" s="201">
        <f t="shared" si="43"/>
        <v>0</v>
      </c>
    </row>
    <row r="499" spans="3:24" ht="12.75"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W499" s="201">
        <f t="shared" si="42"/>
        <v>0</v>
      </c>
      <c r="X499" s="201">
        <f t="shared" si="43"/>
        <v>0</v>
      </c>
    </row>
    <row r="500" spans="3:24" ht="12.75"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W500" s="201">
        <f t="shared" si="42"/>
        <v>0</v>
      </c>
      <c r="X500" s="201">
        <f t="shared" si="43"/>
        <v>0</v>
      </c>
    </row>
    <row r="501" spans="3:24" ht="12.75"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W501" s="201">
        <f t="shared" si="42"/>
        <v>0</v>
      </c>
      <c r="X501" s="201">
        <f t="shared" si="43"/>
        <v>0</v>
      </c>
    </row>
    <row r="502" spans="3:24" ht="12.75"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W502" s="201">
        <f t="shared" si="42"/>
        <v>0</v>
      </c>
      <c r="X502" s="201">
        <f t="shared" si="43"/>
        <v>0</v>
      </c>
    </row>
    <row r="503" spans="3:24" ht="12.75"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W503" s="201">
        <f>IF(Z503="",(SUM(C503:V503))*1.2,(SUM(C503:V503)))</f>
        <v>0</v>
      </c>
      <c r="X503" s="201">
        <f>IF(Z503="",(SUM(C503:O503))*0.2,"")</f>
        <v>0</v>
      </c>
    </row>
    <row r="504" spans="3:24" ht="12.75"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W504" s="201">
        <f>IF(Z504="",(SUM(C504:V504))*1.2,(SUM(C504:V504)))</f>
        <v>0</v>
      </c>
      <c r="X504" s="201">
        <f>IF(Z504="",(SUM(C504:O504))*0.2,"")</f>
        <v>0</v>
      </c>
    </row>
    <row r="505" spans="3:24" ht="12.75"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W505" s="201">
        <f>IF(Z505="",(SUM(C505:V505))*1.2,(SUM(C505:V505)))</f>
        <v>0</v>
      </c>
      <c r="X505" s="201">
        <f>IF(Z505="",(SUM(C505:O505))*0.2,"")</f>
        <v>0</v>
      </c>
    </row>
    <row r="506" spans="3:24" ht="12.75"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W506" s="201">
        <f aca="true" t="shared" si="44" ref="W506:W513">IF(Z506="",(SUM(C506:V506))*1.2,(SUM(C506:V506)))</f>
        <v>0</v>
      </c>
      <c r="X506" s="201">
        <f aca="true" t="shared" si="45" ref="X506:X513">IF(Z506="",(SUM(C506:O506))*0.2,"")</f>
        <v>0</v>
      </c>
    </row>
    <row r="507" spans="3:24" ht="12.75"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W507" s="201">
        <f t="shared" si="44"/>
        <v>0</v>
      </c>
      <c r="X507" s="201">
        <f t="shared" si="45"/>
        <v>0</v>
      </c>
    </row>
    <row r="508" spans="3:24" ht="12.75"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W508" s="201">
        <f t="shared" si="44"/>
        <v>0</v>
      </c>
      <c r="X508" s="201">
        <f t="shared" si="45"/>
        <v>0</v>
      </c>
    </row>
    <row r="509" spans="3:24" ht="12.75"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W509" s="201">
        <f t="shared" si="44"/>
        <v>0</v>
      </c>
      <c r="X509" s="201">
        <f t="shared" si="45"/>
        <v>0</v>
      </c>
    </row>
    <row r="510" spans="3:24" ht="12.75"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W510" s="201">
        <f t="shared" si="44"/>
        <v>0</v>
      </c>
      <c r="X510" s="201">
        <f t="shared" si="45"/>
        <v>0</v>
      </c>
    </row>
    <row r="511" spans="3:24" ht="12.75"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W511" s="201">
        <f t="shared" si="44"/>
        <v>0</v>
      </c>
      <c r="X511" s="201">
        <f t="shared" si="45"/>
        <v>0</v>
      </c>
    </row>
    <row r="512" spans="3:24" ht="12.75"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W512" s="201">
        <f t="shared" si="44"/>
        <v>0</v>
      </c>
      <c r="X512" s="201">
        <f t="shared" si="45"/>
        <v>0</v>
      </c>
    </row>
    <row r="513" spans="3:24" ht="12.75"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W513" s="201">
        <f t="shared" si="44"/>
        <v>0</v>
      </c>
      <c r="X513" s="201">
        <f t="shared" si="45"/>
        <v>0</v>
      </c>
    </row>
    <row r="514" spans="1:26" ht="13.5" thickBot="1">
      <c r="A514" s="427"/>
      <c r="B514" s="162" t="s">
        <v>284</v>
      </c>
      <c r="C514" s="191">
        <f>SUM(C457:C513)</f>
        <v>0</v>
      </c>
      <c r="D514" s="191">
        <f>SUM(D457:D513)</f>
        <v>0</v>
      </c>
      <c r="E514" s="191">
        <f aca="true" t="shared" si="46" ref="E514:V514">SUM(E457:E513)</f>
        <v>0</v>
      </c>
      <c r="F514" s="191">
        <f t="shared" si="46"/>
        <v>0</v>
      </c>
      <c r="G514" s="191">
        <f t="shared" si="46"/>
        <v>0</v>
      </c>
      <c r="H514" s="191">
        <f t="shared" si="46"/>
        <v>0</v>
      </c>
      <c r="I514" s="191">
        <f t="shared" si="46"/>
        <v>0</v>
      </c>
      <c r="J514" s="191">
        <f t="shared" si="46"/>
        <v>0</v>
      </c>
      <c r="K514" s="191">
        <f t="shared" si="46"/>
        <v>0</v>
      </c>
      <c r="L514" s="191">
        <f t="shared" si="46"/>
        <v>0</v>
      </c>
      <c r="M514" s="191">
        <f t="shared" si="46"/>
        <v>0</v>
      </c>
      <c r="N514" s="191">
        <f t="shared" si="46"/>
        <v>0</v>
      </c>
      <c r="O514" s="191">
        <f t="shared" si="46"/>
        <v>0</v>
      </c>
      <c r="P514" s="191">
        <f t="shared" si="46"/>
        <v>0</v>
      </c>
      <c r="Q514" s="191">
        <f t="shared" si="46"/>
        <v>0</v>
      </c>
      <c r="R514" s="191">
        <f t="shared" si="46"/>
        <v>0</v>
      </c>
      <c r="S514" s="191">
        <f t="shared" si="46"/>
        <v>0</v>
      </c>
      <c r="T514" s="191">
        <f t="shared" si="46"/>
        <v>0</v>
      </c>
      <c r="U514" s="191">
        <f t="shared" si="46"/>
        <v>0</v>
      </c>
      <c r="V514" s="191">
        <f t="shared" si="46"/>
        <v>0</v>
      </c>
      <c r="W514" s="346">
        <f>SUM(C514:V514)</f>
        <v>0</v>
      </c>
      <c r="X514" s="191">
        <f>SUM(X457:X513)</f>
        <v>0</v>
      </c>
      <c r="Y514" s="393"/>
      <c r="Z514" s="190"/>
    </row>
    <row r="515" spans="3:24" ht="12.75"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W515" s="201">
        <f aca="true" t="shared" si="47" ref="W515:W558">IF(Z515="",(SUM(C515:V515))*1.2,(SUM(C515:V515)))</f>
        <v>0</v>
      </c>
      <c r="X515" s="201">
        <f aca="true" t="shared" si="48" ref="X515:X558">IF(Z515="",(SUM(C515:O515))*0.2,"")</f>
        <v>0</v>
      </c>
    </row>
    <row r="516" spans="1:24" ht="12.75">
      <c r="A516" s="403"/>
      <c r="B516" s="111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W516" s="201">
        <f>IF(Z516="",(SUM(C516:V516))*1.2,(SUM(C516:V516)))</f>
        <v>0</v>
      </c>
      <c r="X516" s="201">
        <f>IF(Z516="",(SUM(C516:O516))*0.2,"")</f>
        <v>0</v>
      </c>
    </row>
    <row r="517" spans="20:24" ht="12.75">
      <c r="T517" s="99"/>
      <c r="W517" s="201">
        <f t="shared" si="47"/>
        <v>0</v>
      </c>
      <c r="X517" s="201">
        <f t="shared" si="48"/>
        <v>0</v>
      </c>
    </row>
    <row r="518" spans="3:24" ht="12.75"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W518" s="201">
        <f t="shared" si="47"/>
        <v>0</v>
      </c>
      <c r="X518" s="201">
        <f t="shared" si="48"/>
        <v>0</v>
      </c>
    </row>
    <row r="519" spans="3:24" ht="12.75"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W519" s="201">
        <f t="shared" si="47"/>
        <v>0</v>
      </c>
      <c r="X519" s="201">
        <f t="shared" si="48"/>
        <v>0</v>
      </c>
    </row>
    <row r="520" spans="3:24" ht="12.75"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W520" s="201">
        <f>IF(Z520="",(SUM(C520:V520))*1.2,(SUM(C520:V520)))</f>
        <v>0</v>
      </c>
      <c r="X520" s="201">
        <f>IF(Z520="",(SUM(C520:O520))*0.2,"")</f>
        <v>0</v>
      </c>
    </row>
    <row r="521" spans="3:24" ht="12.75"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W521" s="201">
        <f t="shared" si="47"/>
        <v>0</v>
      </c>
      <c r="X521" s="201">
        <f t="shared" si="48"/>
        <v>0</v>
      </c>
    </row>
    <row r="522" spans="3:24" ht="12.75"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W522" s="201">
        <f t="shared" si="47"/>
        <v>0</v>
      </c>
      <c r="X522" s="201">
        <f t="shared" si="48"/>
        <v>0</v>
      </c>
    </row>
    <row r="523" spans="1:24" ht="12.75">
      <c r="A523" s="403"/>
      <c r="B523" s="111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W523" s="201">
        <f t="shared" si="47"/>
        <v>0</v>
      </c>
      <c r="X523" s="201">
        <f t="shared" si="48"/>
        <v>0</v>
      </c>
    </row>
    <row r="524" spans="1:24" ht="12.75">
      <c r="A524" s="403"/>
      <c r="B524" s="111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W524" s="201">
        <f t="shared" si="47"/>
        <v>0</v>
      </c>
      <c r="X524" s="201">
        <f t="shared" si="48"/>
        <v>0</v>
      </c>
    </row>
    <row r="525" spans="1:24" ht="12.75">
      <c r="A525" s="403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W525" s="201">
        <f t="shared" si="47"/>
        <v>0</v>
      </c>
      <c r="X525" s="201">
        <f t="shared" si="48"/>
        <v>0</v>
      </c>
    </row>
    <row r="526" spans="1:24" ht="12.75">
      <c r="A526" s="403"/>
      <c r="B526" s="111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W526" s="201">
        <f t="shared" si="47"/>
        <v>0</v>
      </c>
      <c r="X526" s="201">
        <f t="shared" si="48"/>
        <v>0</v>
      </c>
    </row>
    <row r="527" spans="1:24" ht="12.75">
      <c r="A527" s="403"/>
      <c r="B527" s="111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W527" s="201">
        <f t="shared" si="47"/>
        <v>0</v>
      </c>
      <c r="X527" s="201">
        <f t="shared" si="48"/>
        <v>0</v>
      </c>
    </row>
    <row r="528" spans="1:24" ht="12.75">
      <c r="A528" s="403"/>
      <c r="B528" s="111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W528" s="201">
        <f t="shared" si="47"/>
        <v>0</v>
      </c>
      <c r="X528" s="201">
        <f t="shared" si="48"/>
        <v>0</v>
      </c>
    </row>
    <row r="529" spans="1:24" ht="12.75">
      <c r="A529" s="403"/>
      <c r="B529" s="111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W529" s="201">
        <f>IF(Z529="",(SUM(C529:V529))*1.2,(SUM(C529:V529)))</f>
        <v>0</v>
      </c>
      <c r="X529" s="201">
        <f>IF(Z529="",(SUM(C529:O529))*0.2,"")</f>
        <v>0</v>
      </c>
    </row>
    <row r="530" spans="1:24" ht="12.75">
      <c r="A530" s="403"/>
      <c r="B530" s="111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W530" s="201">
        <f>IF(Z530="",(SUM(C530:V530))*1.2,(SUM(C530:V530)))</f>
        <v>0</v>
      </c>
      <c r="X530" s="201">
        <f>IF(Z530="",(SUM(C530:O530))*0.2,"")</f>
        <v>0</v>
      </c>
    </row>
    <row r="531" spans="1:24" ht="12.75">
      <c r="A531" s="403"/>
      <c r="B531" s="111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W531" s="201">
        <f>IF(Z531="",(SUM(C531:V531))*1.2,(SUM(C531:V531)))</f>
        <v>0</v>
      </c>
      <c r="X531" s="201">
        <f>IF(Z531="",(SUM(C531:O531))*0.2,"")</f>
        <v>0</v>
      </c>
    </row>
    <row r="532" spans="1:24" ht="12.75">
      <c r="A532" s="403"/>
      <c r="B532" s="111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W532" s="201">
        <f>IF(Z532="",(SUM(C532:V532))*1.2,(SUM(C532:V532)))</f>
        <v>0</v>
      </c>
      <c r="X532" s="201">
        <f>IF(Z532="",(SUM(C532:O532))*0.2,"")</f>
        <v>0</v>
      </c>
    </row>
    <row r="533" spans="1:24" ht="12.75">
      <c r="A533" s="403"/>
      <c r="B533" s="111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W533" s="201">
        <f t="shared" si="47"/>
        <v>0</v>
      </c>
      <c r="X533" s="201">
        <f t="shared" si="48"/>
        <v>0</v>
      </c>
    </row>
    <row r="534" spans="1:24" ht="12.75">
      <c r="A534" s="403"/>
      <c r="B534" s="111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W534" s="201">
        <f t="shared" si="47"/>
        <v>0</v>
      </c>
      <c r="X534" s="201">
        <f t="shared" si="48"/>
        <v>0</v>
      </c>
    </row>
    <row r="535" spans="1:24" ht="12.75">
      <c r="A535" s="403"/>
      <c r="B535" s="111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W535" s="201">
        <f t="shared" si="47"/>
        <v>0</v>
      </c>
      <c r="X535" s="201">
        <f t="shared" si="48"/>
        <v>0</v>
      </c>
    </row>
    <row r="536" spans="1:24" ht="12.75">
      <c r="A536" s="403"/>
      <c r="B536" s="111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W536" s="201">
        <f t="shared" si="47"/>
        <v>0</v>
      </c>
      <c r="X536" s="201">
        <f t="shared" si="48"/>
        <v>0</v>
      </c>
    </row>
    <row r="537" spans="1:24" ht="12.75">
      <c r="A537" s="403"/>
      <c r="B537" s="111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W537" s="201">
        <f t="shared" si="47"/>
        <v>0</v>
      </c>
      <c r="X537" s="201">
        <f t="shared" si="48"/>
        <v>0</v>
      </c>
    </row>
    <row r="538" spans="1:24" ht="12.75">
      <c r="A538" s="403"/>
      <c r="B538" s="111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W538" s="201">
        <f t="shared" si="47"/>
        <v>0</v>
      </c>
      <c r="X538" s="201">
        <f t="shared" si="48"/>
        <v>0</v>
      </c>
    </row>
    <row r="539" spans="1:24" ht="12.75">
      <c r="A539" s="403"/>
      <c r="B539" s="111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W539" s="201">
        <f t="shared" si="47"/>
        <v>0</v>
      </c>
      <c r="X539" s="201">
        <f t="shared" si="48"/>
        <v>0</v>
      </c>
    </row>
    <row r="540" spans="1:24" ht="12.75">
      <c r="A540" s="403"/>
      <c r="B540" s="111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W540" s="201">
        <f t="shared" si="47"/>
        <v>0</v>
      </c>
      <c r="X540" s="201">
        <f t="shared" si="48"/>
        <v>0</v>
      </c>
    </row>
    <row r="541" spans="3:24" ht="12.75"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W541" s="201">
        <f>IF(Z541="",(SUM(C541:V541))*1.2,(SUM(C541:V541)))</f>
        <v>0</v>
      </c>
      <c r="X541" s="201">
        <f>IF(Z541="",(SUM(C541:O541))*0.2,"")</f>
        <v>0</v>
      </c>
    </row>
    <row r="542" spans="3:24" ht="12.75"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W542" s="201">
        <f>IF(Z542="",(SUM(C542:V542))*1.2,(SUM(C542:V542)))</f>
        <v>0</v>
      </c>
      <c r="X542" s="201">
        <f>IF(Z542="",(SUM(C542:O542))*0.2,"")</f>
        <v>0</v>
      </c>
    </row>
    <row r="543" spans="1:24" ht="12.75">
      <c r="A543" s="403"/>
      <c r="B543" s="111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W543" s="201">
        <f t="shared" si="47"/>
        <v>0</v>
      </c>
      <c r="X543" s="201">
        <f t="shared" si="48"/>
        <v>0</v>
      </c>
    </row>
    <row r="544" spans="3:24" ht="12.75"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W544" s="201">
        <f t="shared" si="47"/>
        <v>0</v>
      </c>
      <c r="X544" s="201">
        <f t="shared" si="48"/>
        <v>0</v>
      </c>
    </row>
    <row r="545" spans="23:24" ht="12.75">
      <c r="W545" s="201">
        <f t="shared" si="47"/>
        <v>0</v>
      </c>
      <c r="X545" s="201">
        <f t="shared" si="48"/>
        <v>0</v>
      </c>
    </row>
    <row r="546" spans="3:24" ht="12.75"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W546" s="201">
        <f t="shared" si="47"/>
        <v>0</v>
      </c>
      <c r="X546" s="201">
        <f t="shared" si="48"/>
        <v>0</v>
      </c>
    </row>
    <row r="547" spans="3:24" ht="12.75"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W547" s="201">
        <f t="shared" si="47"/>
        <v>0</v>
      </c>
      <c r="X547" s="201">
        <f t="shared" si="48"/>
        <v>0</v>
      </c>
    </row>
    <row r="548" spans="3:24" ht="12.75"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W548" s="201">
        <f t="shared" si="47"/>
        <v>0</v>
      </c>
      <c r="X548" s="201">
        <f t="shared" si="48"/>
        <v>0</v>
      </c>
    </row>
    <row r="549" spans="1:24" ht="12.75">
      <c r="A549" s="403"/>
      <c r="B549" s="111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W549" s="201">
        <f t="shared" si="47"/>
        <v>0</v>
      </c>
      <c r="X549" s="201">
        <f t="shared" si="48"/>
        <v>0</v>
      </c>
    </row>
    <row r="550" spans="1:24" ht="12.75">
      <c r="A550" s="403"/>
      <c r="B550" s="111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99"/>
      <c r="W550" s="201">
        <f t="shared" si="47"/>
        <v>0</v>
      </c>
      <c r="X550" s="201">
        <f t="shared" si="48"/>
        <v>0</v>
      </c>
    </row>
    <row r="551" spans="1:24" ht="12.75">
      <c r="A551" s="403"/>
      <c r="B551" s="111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W551" s="201">
        <f>IF(Z551="",(SUM(C551:V551))*1.2,(SUM(C551:V551)))</f>
        <v>0</v>
      </c>
      <c r="X551" s="201">
        <f>IF(Z551="",(SUM(C551:O551))*0.2,"")</f>
        <v>0</v>
      </c>
    </row>
    <row r="552" spans="1:24" ht="12.75">
      <c r="A552" s="403"/>
      <c r="B552" s="111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W552" s="201">
        <f t="shared" si="47"/>
        <v>0</v>
      </c>
      <c r="X552" s="201">
        <f t="shared" si="48"/>
        <v>0</v>
      </c>
    </row>
    <row r="553" spans="1:24" ht="12.75">
      <c r="A553" s="403"/>
      <c r="B553" s="111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W553" s="201">
        <f t="shared" si="47"/>
        <v>0</v>
      </c>
      <c r="X553" s="201">
        <f t="shared" si="48"/>
        <v>0</v>
      </c>
    </row>
    <row r="554" spans="1:24" ht="12.75">
      <c r="A554" s="403"/>
      <c r="B554" s="111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W554" s="201">
        <f t="shared" si="47"/>
        <v>0</v>
      </c>
      <c r="X554" s="201">
        <f t="shared" si="48"/>
        <v>0</v>
      </c>
    </row>
    <row r="555" spans="1:24" ht="12.75">
      <c r="A555" s="403"/>
      <c r="B555" s="111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W555" s="201">
        <f t="shared" si="47"/>
        <v>0</v>
      </c>
      <c r="X555" s="201">
        <f t="shared" si="48"/>
        <v>0</v>
      </c>
    </row>
    <row r="556" spans="1:24" ht="12.75">
      <c r="A556" s="403"/>
      <c r="B556" s="111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W556" s="201">
        <f t="shared" si="47"/>
        <v>0</v>
      </c>
      <c r="X556" s="201">
        <f t="shared" si="48"/>
        <v>0</v>
      </c>
    </row>
    <row r="557" spans="1:24" ht="12.75">
      <c r="A557" s="403"/>
      <c r="B557" s="111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W557" s="201">
        <f t="shared" si="47"/>
        <v>0</v>
      </c>
      <c r="X557" s="201">
        <f t="shared" si="48"/>
        <v>0</v>
      </c>
    </row>
    <row r="558" spans="1:24" ht="12.75">
      <c r="A558" s="403"/>
      <c r="B558" s="111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W558" s="201">
        <f t="shared" si="47"/>
        <v>0</v>
      </c>
      <c r="X558" s="201">
        <f t="shared" si="48"/>
        <v>0</v>
      </c>
    </row>
    <row r="559" spans="1:24" ht="12.75">
      <c r="A559" s="403"/>
      <c r="B559" s="111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W559" s="201">
        <f aca="true" t="shared" si="49" ref="W559:W573">IF(Z559="",(SUM(C559:V559))*1.2,(SUM(C559:V559)))</f>
        <v>0</v>
      </c>
      <c r="X559" s="201">
        <f aca="true" t="shared" si="50" ref="X559:X573">IF(Z559="",(SUM(C559:O559))*0.2,"")</f>
        <v>0</v>
      </c>
    </row>
    <row r="560" spans="1:24" ht="12.75">
      <c r="A560" s="403"/>
      <c r="B560" s="111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W560" s="201">
        <f t="shared" si="49"/>
        <v>0</v>
      </c>
      <c r="X560" s="201">
        <f t="shared" si="50"/>
        <v>0</v>
      </c>
    </row>
    <row r="561" spans="1:24" ht="12.75">
      <c r="A561" s="403"/>
      <c r="B561" s="111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W561" s="201">
        <f t="shared" si="49"/>
        <v>0</v>
      </c>
      <c r="X561" s="201">
        <f t="shared" si="50"/>
        <v>0</v>
      </c>
    </row>
    <row r="562" spans="1:24" ht="12.75">
      <c r="A562" s="403"/>
      <c r="B562" s="111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W562" s="201">
        <f t="shared" si="49"/>
        <v>0</v>
      </c>
      <c r="X562" s="201">
        <f t="shared" si="50"/>
        <v>0</v>
      </c>
    </row>
    <row r="563" spans="1:24" ht="12.75">
      <c r="A563" s="403"/>
      <c r="B563" s="111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W563" s="201">
        <f t="shared" si="49"/>
        <v>0</v>
      </c>
      <c r="X563" s="201">
        <f t="shared" si="50"/>
        <v>0</v>
      </c>
    </row>
    <row r="564" spans="1:24" ht="12.75">
      <c r="A564" s="403"/>
      <c r="B564" s="111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W564" s="201">
        <f t="shared" si="49"/>
        <v>0</v>
      </c>
      <c r="X564" s="201">
        <f t="shared" si="50"/>
        <v>0</v>
      </c>
    </row>
    <row r="565" spans="1:24" ht="12.75">
      <c r="A565" s="403"/>
      <c r="B565" s="111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W565" s="201">
        <f t="shared" si="49"/>
        <v>0</v>
      </c>
      <c r="X565" s="201">
        <f t="shared" si="50"/>
        <v>0</v>
      </c>
    </row>
    <row r="566" spans="1:24" ht="12.75">
      <c r="A566" s="403"/>
      <c r="B566" s="111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W566" s="201">
        <f t="shared" si="49"/>
        <v>0</v>
      </c>
      <c r="X566" s="201">
        <f t="shared" si="50"/>
        <v>0</v>
      </c>
    </row>
    <row r="567" spans="1:24" ht="12.75">
      <c r="A567" s="403"/>
      <c r="B567" s="111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W567" s="201">
        <f t="shared" si="49"/>
        <v>0</v>
      </c>
      <c r="X567" s="201">
        <f t="shared" si="50"/>
        <v>0</v>
      </c>
    </row>
    <row r="568" spans="1:24" ht="12.75">
      <c r="A568" s="403"/>
      <c r="B568" s="111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W568" s="201">
        <f t="shared" si="49"/>
        <v>0</v>
      </c>
      <c r="X568" s="201">
        <f t="shared" si="50"/>
        <v>0</v>
      </c>
    </row>
    <row r="569" spans="1:24" ht="12.75">
      <c r="A569" s="429"/>
      <c r="B569" s="111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W569" s="201">
        <f t="shared" si="49"/>
        <v>0</v>
      </c>
      <c r="X569" s="201">
        <f t="shared" si="50"/>
        <v>0</v>
      </c>
    </row>
    <row r="570" spans="1:24" ht="12.75">
      <c r="A570" s="429"/>
      <c r="B570" s="111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W570" s="201">
        <f t="shared" si="49"/>
        <v>0</v>
      </c>
      <c r="X570" s="201">
        <f t="shared" si="50"/>
        <v>0</v>
      </c>
    </row>
    <row r="571" spans="1:24" ht="12.75">
      <c r="A571" s="429"/>
      <c r="B571" s="111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W571" s="201">
        <f t="shared" si="49"/>
        <v>0</v>
      </c>
      <c r="X571" s="201">
        <f t="shared" si="50"/>
        <v>0</v>
      </c>
    </row>
    <row r="572" spans="1:24" ht="12.75">
      <c r="A572" s="429"/>
      <c r="B572" s="111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W572" s="201">
        <f t="shared" si="49"/>
        <v>0</v>
      </c>
      <c r="X572" s="201">
        <f t="shared" si="50"/>
        <v>0</v>
      </c>
    </row>
    <row r="573" spans="1:24" ht="12.75">
      <c r="A573" s="429"/>
      <c r="B573" s="111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W573" s="201">
        <f t="shared" si="49"/>
        <v>0</v>
      </c>
      <c r="X573" s="201">
        <f t="shared" si="50"/>
        <v>0</v>
      </c>
    </row>
    <row r="574" spans="1:26" ht="13.5" thickBot="1">
      <c r="A574" s="429"/>
      <c r="B574" s="162" t="s">
        <v>285</v>
      </c>
      <c r="C574" s="191">
        <f>SUM(C515:C573)</f>
        <v>0</v>
      </c>
      <c r="D574" s="191">
        <f aca="true" t="shared" si="51" ref="D574:O574">SUM(D515:D573)</f>
        <v>0</v>
      </c>
      <c r="E574" s="191">
        <f t="shared" si="51"/>
        <v>0</v>
      </c>
      <c r="F574" s="191">
        <f t="shared" si="51"/>
        <v>0</v>
      </c>
      <c r="G574" s="191">
        <f t="shared" si="51"/>
        <v>0</v>
      </c>
      <c r="H574" s="191">
        <f t="shared" si="51"/>
        <v>0</v>
      </c>
      <c r="I574" s="191">
        <f t="shared" si="51"/>
        <v>0</v>
      </c>
      <c r="J574" s="191">
        <f t="shared" si="51"/>
        <v>0</v>
      </c>
      <c r="K574" s="191">
        <f t="shared" si="51"/>
        <v>0</v>
      </c>
      <c r="L574" s="191">
        <f t="shared" si="51"/>
        <v>0</v>
      </c>
      <c r="M574" s="191">
        <f t="shared" si="51"/>
        <v>0</v>
      </c>
      <c r="N574" s="191">
        <f t="shared" si="51"/>
        <v>0</v>
      </c>
      <c r="O574" s="191">
        <f t="shared" si="51"/>
        <v>0</v>
      </c>
      <c r="P574" s="191">
        <f aca="true" t="shared" si="52" ref="P574:V574">SUM(P515:P573)</f>
        <v>0</v>
      </c>
      <c r="Q574" s="191">
        <f t="shared" si="52"/>
        <v>0</v>
      </c>
      <c r="R574" s="191">
        <f t="shared" si="52"/>
        <v>0</v>
      </c>
      <c r="S574" s="191">
        <f t="shared" si="52"/>
        <v>0</v>
      </c>
      <c r="T574" s="191">
        <f t="shared" si="52"/>
        <v>0</v>
      </c>
      <c r="U574" s="191">
        <f t="shared" si="52"/>
        <v>0</v>
      </c>
      <c r="V574" s="191">
        <f t="shared" si="52"/>
        <v>0</v>
      </c>
      <c r="W574" s="208">
        <f>SUM(C574:V574)</f>
        <v>0</v>
      </c>
      <c r="X574" s="191">
        <f>SUM(X515:X573)</f>
        <v>0</v>
      </c>
      <c r="Y574" s="299"/>
      <c r="Z574" s="190"/>
    </row>
    <row r="575" spans="1:24" ht="12.75">
      <c r="A575" s="403"/>
      <c r="B575" s="112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W575" s="201">
        <f aca="true" t="shared" si="53" ref="W575:W625">IF(Z575="",(SUM(C575:V575))*1.2,(SUM(C575:V575)))</f>
        <v>0</v>
      </c>
      <c r="X575" s="201">
        <f aca="true" t="shared" si="54" ref="X575:X625">IF(Z575="",(SUM(C575:O575))*0.2,"")</f>
        <v>0</v>
      </c>
    </row>
    <row r="576" spans="1:24" ht="12.75">
      <c r="A576" s="403"/>
      <c r="B576" s="111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W576" s="201">
        <f t="shared" si="53"/>
        <v>0</v>
      </c>
      <c r="X576" s="201">
        <f t="shared" si="54"/>
        <v>0</v>
      </c>
    </row>
    <row r="577" spans="1:24" ht="12.75">
      <c r="A577" s="403"/>
      <c r="B577" s="111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W577" s="201">
        <f t="shared" si="53"/>
        <v>0</v>
      </c>
      <c r="X577" s="201">
        <f t="shared" si="54"/>
        <v>0</v>
      </c>
    </row>
    <row r="578" spans="1:24" ht="12.75">
      <c r="A578" s="403"/>
      <c r="B578" s="111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W578" s="201">
        <f t="shared" si="53"/>
        <v>0</v>
      </c>
      <c r="X578" s="201">
        <f t="shared" si="54"/>
        <v>0</v>
      </c>
    </row>
    <row r="579" spans="1:24" ht="12.75">
      <c r="A579" s="403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W579" s="201">
        <f t="shared" si="53"/>
        <v>0</v>
      </c>
      <c r="X579" s="201">
        <f t="shared" si="54"/>
        <v>0</v>
      </c>
    </row>
    <row r="580" spans="1:24" ht="12.75">
      <c r="A580" s="403"/>
      <c r="B580" s="112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W580" s="201">
        <f t="shared" si="53"/>
        <v>0</v>
      </c>
      <c r="X580" s="201">
        <f t="shared" si="54"/>
        <v>0</v>
      </c>
    </row>
    <row r="581" spans="1:24" ht="12.75">
      <c r="A581" s="403"/>
      <c r="B581" s="112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W581" s="201">
        <f t="shared" si="53"/>
        <v>0</v>
      </c>
      <c r="X581" s="201">
        <f t="shared" si="54"/>
        <v>0</v>
      </c>
    </row>
    <row r="582" spans="1:24" ht="12.75">
      <c r="A582" s="403"/>
      <c r="B582" s="112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W582" s="201">
        <f t="shared" si="53"/>
        <v>0</v>
      </c>
      <c r="X582" s="201">
        <f t="shared" si="54"/>
        <v>0</v>
      </c>
    </row>
    <row r="583" spans="1:24" ht="12.75">
      <c r="A583" s="403"/>
      <c r="B583" s="112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W583" s="201">
        <f t="shared" si="53"/>
        <v>0</v>
      </c>
      <c r="X583" s="201">
        <f t="shared" si="54"/>
        <v>0</v>
      </c>
    </row>
    <row r="584" spans="1:24" ht="12.75">
      <c r="A584" s="403"/>
      <c r="B584" s="112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W584" s="201">
        <f>IF(Z584="",(SUM(C584:V584))*1.2,(SUM(C584:V584)))</f>
        <v>0</v>
      </c>
      <c r="X584" s="201">
        <f>IF(Z584="",(SUM(C584:O584))*0.2,"")</f>
        <v>0</v>
      </c>
    </row>
    <row r="585" spans="1:24" ht="12.75">
      <c r="A585" s="403"/>
      <c r="B585" s="112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W585" s="201">
        <f t="shared" si="53"/>
        <v>0</v>
      </c>
      <c r="X585" s="201">
        <f t="shared" si="54"/>
        <v>0</v>
      </c>
    </row>
    <row r="586" spans="1:24" ht="12.75">
      <c r="A586" s="403"/>
      <c r="B586" s="112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W586" s="201">
        <f t="shared" si="53"/>
        <v>0</v>
      </c>
      <c r="X586" s="201">
        <f t="shared" si="54"/>
        <v>0</v>
      </c>
    </row>
    <row r="587" spans="1:24" ht="12.75">
      <c r="A587" s="403"/>
      <c r="B587" s="112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W587" s="201">
        <f>IF(Z587="",(SUM(C587:V587))*1.2,(SUM(C587:V587)))</f>
        <v>0</v>
      </c>
      <c r="X587" s="201">
        <f>IF(Z587="",(SUM(C587:O587))*0.2,"")</f>
        <v>0</v>
      </c>
    </row>
    <row r="588" spans="1:24" ht="12.75">
      <c r="A588" s="403"/>
      <c r="B588" s="112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W588" s="201">
        <f t="shared" si="53"/>
        <v>0</v>
      </c>
      <c r="X588" s="201">
        <f t="shared" si="54"/>
        <v>0</v>
      </c>
    </row>
    <row r="589" spans="1:24" ht="12.75">
      <c r="A589" s="403"/>
      <c r="B589" s="112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W589" s="201">
        <f t="shared" si="53"/>
        <v>0</v>
      </c>
      <c r="X589" s="201">
        <f t="shared" si="54"/>
        <v>0</v>
      </c>
    </row>
    <row r="590" spans="1:24" ht="12.75">
      <c r="A590" s="403"/>
      <c r="P590" s="1"/>
      <c r="U590" s="1"/>
      <c r="V590" s="1"/>
      <c r="W590" s="201">
        <f t="shared" si="53"/>
        <v>0</v>
      </c>
      <c r="X590" s="201">
        <f t="shared" si="54"/>
        <v>0</v>
      </c>
    </row>
    <row r="591" spans="1:24" ht="12.75">
      <c r="A591" s="403"/>
      <c r="B591" s="111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W591" s="201">
        <f>IF(Z591="",(SUM(C591:V591))*1.2,(SUM(C591:V591)))</f>
        <v>0</v>
      </c>
      <c r="X591" s="201">
        <f>IF(Z591="",(SUM(C591:O591))*0.2,"")</f>
        <v>0</v>
      </c>
    </row>
    <row r="592" spans="1:24" ht="12.75">
      <c r="A592" s="403"/>
      <c r="B592" s="112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W592" s="201">
        <f t="shared" si="53"/>
        <v>0</v>
      </c>
      <c r="X592" s="201">
        <f t="shared" si="54"/>
        <v>0</v>
      </c>
    </row>
    <row r="593" spans="1:24" ht="12.75">
      <c r="A593" s="403"/>
      <c r="B593" s="112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W593" s="201">
        <f t="shared" si="53"/>
        <v>0</v>
      </c>
      <c r="X593" s="201">
        <f t="shared" si="54"/>
        <v>0</v>
      </c>
    </row>
    <row r="594" spans="1:24" ht="12.75">
      <c r="A594" s="403"/>
      <c r="B594" s="111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W594" s="201">
        <f t="shared" si="53"/>
        <v>0</v>
      </c>
      <c r="X594" s="201">
        <f t="shared" si="54"/>
        <v>0</v>
      </c>
    </row>
    <row r="595" spans="1:24" ht="12.75">
      <c r="A595" s="403"/>
      <c r="B595" s="111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W595" s="201">
        <f t="shared" si="53"/>
        <v>0</v>
      </c>
      <c r="X595" s="201">
        <f t="shared" si="54"/>
        <v>0</v>
      </c>
    </row>
    <row r="596" spans="1:24" ht="12.75">
      <c r="A596" s="403"/>
      <c r="B596" s="112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W596" s="201">
        <f t="shared" si="53"/>
        <v>0</v>
      </c>
      <c r="X596" s="201">
        <f t="shared" si="54"/>
        <v>0</v>
      </c>
    </row>
    <row r="597" spans="1:24" ht="12.75">
      <c r="A597" s="403"/>
      <c r="B597" s="112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W597" s="201">
        <f>IF(Z597="",(SUM(C597:V597))*1.2,(SUM(C597:V597)))</f>
        <v>0</v>
      </c>
      <c r="X597" s="201">
        <f>IF(Z597="",(SUM(C597:O597))*0.2,"")</f>
        <v>0</v>
      </c>
    </row>
    <row r="598" spans="1:24" ht="12.75">
      <c r="A598" s="403"/>
      <c r="B598" s="112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W598" s="201">
        <f t="shared" si="53"/>
        <v>0</v>
      </c>
      <c r="X598" s="201">
        <f t="shared" si="54"/>
        <v>0</v>
      </c>
    </row>
    <row r="599" spans="1:24" ht="12.75">
      <c r="A599" s="403"/>
      <c r="B599" s="112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W599" s="201">
        <f t="shared" si="53"/>
        <v>0</v>
      </c>
      <c r="X599" s="201">
        <f t="shared" si="54"/>
        <v>0</v>
      </c>
    </row>
    <row r="600" spans="1:24" ht="12.75">
      <c r="A600" s="403"/>
      <c r="B600" s="112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W600" s="201">
        <f t="shared" si="53"/>
        <v>0</v>
      </c>
      <c r="X600" s="201">
        <f t="shared" si="54"/>
        <v>0</v>
      </c>
    </row>
    <row r="601" spans="1:24" ht="12.75">
      <c r="A601" s="403"/>
      <c r="B601" s="112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W601" s="201">
        <f t="shared" si="53"/>
        <v>0</v>
      </c>
      <c r="X601" s="201">
        <f t="shared" si="54"/>
        <v>0</v>
      </c>
    </row>
    <row r="602" spans="1:24" ht="12.75">
      <c r="A602" s="403"/>
      <c r="B602" s="112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W602" s="201">
        <f t="shared" si="53"/>
        <v>0</v>
      </c>
      <c r="X602" s="201">
        <f t="shared" si="54"/>
        <v>0</v>
      </c>
    </row>
    <row r="603" spans="1:24" ht="12.75">
      <c r="A603" s="403"/>
      <c r="B603" s="112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W603" s="201">
        <f t="shared" si="53"/>
        <v>0</v>
      </c>
      <c r="X603" s="201">
        <f t="shared" si="54"/>
        <v>0</v>
      </c>
    </row>
    <row r="604" spans="1:24" ht="12.75">
      <c r="A604" s="403"/>
      <c r="B604" s="112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W604" s="201">
        <f t="shared" si="53"/>
        <v>0</v>
      </c>
      <c r="X604" s="201">
        <f t="shared" si="54"/>
        <v>0</v>
      </c>
    </row>
    <row r="605" spans="1:24" ht="12.75">
      <c r="A605" s="403"/>
      <c r="B605" s="112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W605" s="201">
        <f t="shared" si="53"/>
        <v>0</v>
      </c>
      <c r="X605" s="201">
        <f t="shared" si="54"/>
        <v>0</v>
      </c>
    </row>
    <row r="606" spans="1:24" ht="12.75">
      <c r="A606" s="403"/>
      <c r="B606" s="112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W606" s="201">
        <f t="shared" si="53"/>
        <v>0</v>
      </c>
      <c r="X606" s="201">
        <f t="shared" si="54"/>
        <v>0</v>
      </c>
    </row>
    <row r="607" spans="1:24" ht="12.75">
      <c r="A607" s="403"/>
      <c r="B607" s="112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W607" s="201">
        <f t="shared" si="53"/>
        <v>0</v>
      </c>
      <c r="X607" s="201">
        <f t="shared" si="54"/>
        <v>0</v>
      </c>
    </row>
    <row r="608" spans="1:24" ht="12.75">
      <c r="A608" s="403"/>
      <c r="B608" s="112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W608" s="201">
        <f t="shared" si="53"/>
        <v>0</v>
      </c>
      <c r="X608" s="201">
        <f t="shared" si="54"/>
        <v>0</v>
      </c>
    </row>
    <row r="609" spans="1:24" ht="12.75">
      <c r="A609" s="403"/>
      <c r="B609" s="112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W609" s="201">
        <f t="shared" si="53"/>
        <v>0</v>
      </c>
      <c r="X609" s="201">
        <f t="shared" si="54"/>
        <v>0</v>
      </c>
    </row>
    <row r="610" spans="1:24" ht="12.75">
      <c r="A610" s="403"/>
      <c r="B610" s="112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W610" s="201">
        <f t="shared" si="53"/>
        <v>0</v>
      </c>
      <c r="X610" s="201">
        <f t="shared" si="54"/>
        <v>0</v>
      </c>
    </row>
    <row r="611" spans="1:24" ht="12.75">
      <c r="A611" s="403"/>
      <c r="B611" s="112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W611" s="201">
        <f t="shared" si="53"/>
        <v>0</v>
      </c>
      <c r="X611" s="201">
        <f t="shared" si="54"/>
        <v>0</v>
      </c>
    </row>
    <row r="612" spans="1:24" ht="12.75">
      <c r="A612" s="403"/>
      <c r="B612" s="112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W612" s="201">
        <f t="shared" si="53"/>
        <v>0</v>
      </c>
      <c r="X612" s="201">
        <f t="shared" si="54"/>
        <v>0</v>
      </c>
    </row>
    <row r="613" spans="1:24" ht="12.75">
      <c r="A613" s="403"/>
      <c r="B613" s="112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W613" s="201">
        <f t="shared" si="53"/>
        <v>0</v>
      </c>
      <c r="X613" s="201">
        <f t="shared" si="54"/>
        <v>0</v>
      </c>
    </row>
    <row r="614" spans="1:24" ht="12.75">
      <c r="A614" s="403"/>
      <c r="B614" s="112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W614" s="201">
        <f t="shared" si="53"/>
        <v>0</v>
      </c>
      <c r="X614" s="201">
        <f t="shared" si="54"/>
        <v>0</v>
      </c>
    </row>
    <row r="615" spans="1:24" ht="12.75">
      <c r="A615" s="403"/>
      <c r="B615" s="112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W615" s="201">
        <f t="shared" si="53"/>
        <v>0</v>
      </c>
      <c r="X615" s="201">
        <f t="shared" si="54"/>
        <v>0</v>
      </c>
    </row>
    <row r="616" spans="1:24" ht="12.75">
      <c r="A616" s="403"/>
      <c r="B616" s="112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W616" s="201">
        <f t="shared" si="53"/>
        <v>0</v>
      </c>
      <c r="X616" s="201">
        <f t="shared" si="54"/>
        <v>0</v>
      </c>
    </row>
    <row r="617" spans="1:24" ht="12.75">
      <c r="A617" s="403"/>
      <c r="B617" s="112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W617" s="201">
        <f t="shared" si="53"/>
        <v>0</v>
      </c>
      <c r="X617" s="201">
        <f t="shared" si="54"/>
        <v>0</v>
      </c>
    </row>
    <row r="618" spans="1:24" ht="12.75">
      <c r="A618" s="403"/>
      <c r="B618" s="112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W618" s="201">
        <f t="shared" si="53"/>
        <v>0</v>
      </c>
      <c r="X618" s="201">
        <f t="shared" si="54"/>
        <v>0</v>
      </c>
    </row>
    <row r="619" spans="1:24" ht="12.75">
      <c r="A619" s="403"/>
      <c r="B619" s="112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W619" s="201">
        <f t="shared" si="53"/>
        <v>0</v>
      </c>
      <c r="X619" s="201">
        <f t="shared" si="54"/>
        <v>0</v>
      </c>
    </row>
    <row r="620" spans="1:24" ht="12.75">
      <c r="A620" s="403"/>
      <c r="B620" s="112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W620" s="201">
        <f t="shared" si="53"/>
        <v>0</v>
      </c>
      <c r="X620" s="201">
        <f t="shared" si="54"/>
        <v>0</v>
      </c>
    </row>
    <row r="621" spans="1:24" ht="12.75">
      <c r="A621" s="403"/>
      <c r="B621" s="112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W621" s="201">
        <f t="shared" si="53"/>
        <v>0</v>
      </c>
      <c r="X621" s="201">
        <f t="shared" si="54"/>
        <v>0</v>
      </c>
    </row>
    <row r="622" spans="1:24" ht="12.75">
      <c r="A622" s="403"/>
      <c r="B622" s="112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W622" s="201">
        <f t="shared" si="53"/>
        <v>0</v>
      </c>
      <c r="X622" s="201">
        <f t="shared" si="54"/>
        <v>0</v>
      </c>
    </row>
    <row r="623" spans="1:24" ht="12.75">
      <c r="A623" s="403"/>
      <c r="B623" s="112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W623" s="201">
        <f t="shared" si="53"/>
        <v>0</v>
      </c>
      <c r="X623" s="201">
        <f t="shared" si="54"/>
        <v>0</v>
      </c>
    </row>
    <row r="624" spans="1:24" ht="12.75">
      <c r="A624" s="403"/>
      <c r="B624" s="112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W624" s="201">
        <f t="shared" si="53"/>
        <v>0</v>
      </c>
      <c r="X624" s="201">
        <f t="shared" si="54"/>
        <v>0</v>
      </c>
    </row>
    <row r="625" spans="1:24" ht="12.75">
      <c r="A625" s="403"/>
      <c r="B625" s="112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W625" s="201">
        <f t="shared" si="53"/>
        <v>0</v>
      </c>
      <c r="X625" s="201">
        <f t="shared" si="54"/>
        <v>0</v>
      </c>
    </row>
    <row r="626" spans="3:24" ht="12.75"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W626" s="201">
        <f>IF(Z626="",(SUM(C626:V626))*1.2,(SUM(C626:V626)))</f>
        <v>0</v>
      </c>
      <c r="X626" s="201">
        <f>IF(Z626="",(SUM(C626:O626))*0.2,"")</f>
        <v>0</v>
      </c>
    </row>
    <row r="627" spans="1:24" ht="12.75">
      <c r="A627" s="403"/>
      <c r="B627" s="112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W627" s="201">
        <f>IF(Z627="",(SUM(C627:V627))*1.2,(SUM(C627:V627)))</f>
        <v>0</v>
      </c>
      <c r="X627" s="201">
        <f>IF(Z627="",(SUM(C627:O627))*0.2,"")</f>
        <v>0</v>
      </c>
    </row>
    <row r="628" spans="3:24" ht="12.75"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W628" s="201">
        <f>IF(Z628="",(SUM(C628:V628))*1.2,(SUM(C628:V628)))</f>
        <v>0</v>
      </c>
      <c r="X628" s="201">
        <f>IF(Z628="",(SUM(C628:O628))*0.2,"")</f>
        <v>0</v>
      </c>
    </row>
    <row r="629" spans="1:24" ht="12.75">
      <c r="A629" s="403"/>
      <c r="B629" s="112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/>
      <c r="W629" s="201">
        <f>IF(Z629="",(SUM(C629:U629))*1.2,(SUM(C629:U629)))</f>
        <v>0</v>
      </c>
      <c r="X629" s="201">
        <f aca="true" t="shared" si="55" ref="X629:X637">IF(Z629="",(SUM(C629:O629))*0.2,"")</f>
        <v>0</v>
      </c>
    </row>
    <row r="630" spans="23:24" ht="12.75">
      <c r="W630" s="201">
        <f aca="true" t="shared" si="56" ref="W630:W637">IF(Z630="",(SUM(C630:V630))*1.2,(SUM(C630:V630)))</f>
        <v>0</v>
      </c>
      <c r="X630" s="201">
        <f t="shared" si="55"/>
        <v>0</v>
      </c>
    </row>
    <row r="631" spans="3:24" ht="12.75"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W631" s="201">
        <f t="shared" si="56"/>
        <v>0</v>
      </c>
      <c r="X631" s="201">
        <f t="shared" si="55"/>
        <v>0</v>
      </c>
    </row>
    <row r="632" spans="1:24" ht="12.75">
      <c r="A632" s="403"/>
      <c r="B632" s="112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W632" s="201">
        <f t="shared" si="56"/>
        <v>0</v>
      </c>
      <c r="X632" s="201">
        <f t="shared" si="55"/>
        <v>0</v>
      </c>
    </row>
    <row r="633" spans="1:24" ht="12.75">
      <c r="A633" s="403"/>
      <c r="B633" s="112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W633" s="201">
        <f t="shared" si="56"/>
        <v>0</v>
      </c>
      <c r="X633" s="201">
        <f t="shared" si="55"/>
        <v>0</v>
      </c>
    </row>
    <row r="634" spans="1:24" ht="12.75">
      <c r="A634" s="403"/>
      <c r="B634" s="112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W634" s="201">
        <f t="shared" si="56"/>
        <v>0</v>
      </c>
      <c r="X634" s="201">
        <f t="shared" si="55"/>
        <v>0</v>
      </c>
    </row>
    <row r="635" spans="1:24" ht="12.75">
      <c r="A635" s="403"/>
      <c r="B635" s="112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W635" s="201">
        <f t="shared" si="56"/>
        <v>0</v>
      </c>
      <c r="X635" s="201">
        <f t="shared" si="55"/>
        <v>0</v>
      </c>
    </row>
    <row r="636" spans="1:24" ht="12.75">
      <c r="A636" s="403"/>
      <c r="B636" s="112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W636" s="201">
        <f t="shared" si="56"/>
        <v>0</v>
      </c>
      <c r="X636" s="201">
        <f t="shared" si="55"/>
        <v>0</v>
      </c>
    </row>
    <row r="637" spans="1:24" ht="12.75">
      <c r="A637" s="403"/>
      <c r="B637" s="112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W637" s="201">
        <f t="shared" si="56"/>
        <v>0</v>
      </c>
      <c r="X637" s="201">
        <f t="shared" si="55"/>
        <v>0</v>
      </c>
    </row>
    <row r="638" spans="1:24" ht="12.75">
      <c r="A638" s="403"/>
      <c r="B638" s="112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W638" s="201">
        <f aca="true" t="shared" si="57" ref="W638:W651">IF(Z638="",(SUM(C638:V638))*1.2,(SUM(C638:V638)))</f>
        <v>0</v>
      </c>
      <c r="X638" s="201">
        <f aca="true" t="shared" si="58" ref="X638:X651">IF(Z638="",(SUM(C638:O638))*0.2,"")</f>
        <v>0</v>
      </c>
    </row>
    <row r="639" spans="1:24" ht="12.75">
      <c r="A639" s="403"/>
      <c r="B639" s="112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W639" s="201">
        <f t="shared" si="57"/>
        <v>0</v>
      </c>
      <c r="X639" s="201">
        <f t="shared" si="58"/>
        <v>0</v>
      </c>
    </row>
    <row r="640" spans="1:24" ht="12.75">
      <c r="A640" s="403"/>
      <c r="B640" s="112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W640" s="201">
        <f t="shared" si="57"/>
        <v>0</v>
      </c>
      <c r="X640" s="201">
        <f t="shared" si="58"/>
        <v>0</v>
      </c>
    </row>
    <row r="641" spans="1:24" ht="12.75">
      <c r="A641" s="403"/>
      <c r="B641" s="112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W641" s="201">
        <f t="shared" si="57"/>
        <v>0</v>
      </c>
      <c r="X641" s="201">
        <f t="shared" si="58"/>
        <v>0</v>
      </c>
    </row>
    <row r="642" spans="1:24" ht="12.75">
      <c r="A642" s="403"/>
      <c r="B642" s="112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W642" s="201">
        <f t="shared" si="57"/>
        <v>0</v>
      </c>
      <c r="X642" s="201">
        <f t="shared" si="58"/>
        <v>0</v>
      </c>
    </row>
    <row r="643" spans="1:24" ht="12.75">
      <c r="A643" s="403"/>
      <c r="B643" s="112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W643" s="201">
        <f t="shared" si="57"/>
        <v>0</v>
      </c>
      <c r="X643" s="201">
        <f t="shared" si="58"/>
        <v>0</v>
      </c>
    </row>
    <row r="644" spans="1:24" ht="12.75">
      <c r="A644" s="403"/>
      <c r="B644" s="112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W644" s="201">
        <f t="shared" si="57"/>
        <v>0</v>
      </c>
      <c r="X644" s="201">
        <f t="shared" si="58"/>
        <v>0</v>
      </c>
    </row>
    <row r="645" spans="1:24" ht="12.75">
      <c r="A645" s="403"/>
      <c r="B645" s="112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W645" s="201">
        <f t="shared" si="57"/>
        <v>0</v>
      </c>
      <c r="X645" s="201">
        <f t="shared" si="58"/>
        <v>0</v>
      </c>
    </row>
    <row r="646" spans="1:24" ht="12.75">
      <c r="A646" s="403"/>
      <c r="B646" s="112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W646" s="201">
        <f t="shared" si="57"/>
        <v>0</v>
      </c>
      <c r="X646" s="201">
        <f t="shared" si="58"/>
        <v>0</v>
      </c>
    </row>
    <row r="647" spans="1:24" ht="12.75">
      <c r="A647" s="403"/>
      <c r="B647" s="112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W647" s="201">
        <f t="shared" si="57"/>
        <v>0</v>
      </c>
      <c r="X647" s="201">
        <f t="shared" si="58"/>
        <v>0</v>
      </c>
    </row>
    <row r="648" spans="1:24" ht="12.75">
      <c r="A648" s="403"/>
      <c r="B648" s="112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W648" s="201">
        <f t="shared" si="57"/>
        <v>0</v>
      </c>
      <c r="X648" s="201">
        <f t="shared" si="58"/>
        <v>0</v>
      </c>
    </row>
    <row r="649" spans="1:24" ht="12.75">
      <c r="A649" s="403"/>
      <c r="B649" s="112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W649" s="201">
        <f t="shared" si="57"/>
        <v>0</v>
      </c>
      <c r="X649" s="201">
        <f t="shared" si="58"/>
        <v>0</v>
      </c>
    </row>
    <row r="650" spans="1:24" ht="12.75">
      <c r="A650" s="403"/>
      <c r="B650" s="112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W650" s="201">
        <f t="shared" si="57"/>
        <v>0</v>
      </c>
      <c r="X650" s="201">
        <f t="shared" si="58"/>
        <v>0</v>
      </c>
    </row>
    <row r="651" spans="1:24" ht="12.75">
      <c r="A651" s="403"/>
      <c r="B651" s="112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W651" s="201">
        <f t="shared" si="57"/>
        <v>0</v>
      </c>
      <c r="X651" s="201">
        <f t="shared" si="58"/>
        <v>0</v>
      </c>
    </row>
    <row r="652" spans="1:26" ht="13.5" thickBot="1">
      <c r="A652" s="429"/>
      <c r="B652" s="163" t="s">
        <v>286</v>
      </c>
      <c r="C652" s="191">
        <f>SUM(C575:C651)</f>
        <v>0</v>
      </c>
      <c r="D652" s="191">
        <f>SUM(D575:D651)</f>
        <v>0</v>
      </c>
      <c r="E652" s="191">
        <f aca="true" t="shared" si="59" ref="E652:V652">SUM(E575:E651)</f>
        <v>0</v>
      </c>
      <c r="F652" s="191">
        <f t="shared" si="59"/>
        <v>0</v>
      </c>
      <c r="G652" s="191">
        <f t="shared" si="59"/>
        <v>0</v>
      </c>
      <c r="H652" s="191">
        <f t="shared" si="59"/>
        <v>0</v>
      </c>
      <c r="I652" s="191">
        <f t="shared" si="59"/>
        <v>0</v>
      </c>
      <c r="J652" s="191">
        <f t="shared" si="59"/>
        <v>0</v>
      </c>
      <c r="K652" s="191">
        <f t="shared" si="59"/>
        <v>0</v>
      </c>
      <c r="L652" s="191">
        <f t="shared" si="59"/>
        <v>0</v>
      </c>
      <c r="M652" s="191">
        <f t="shared" si="59"/>
        <v>0</v>
      </c>
      <c r="N652" s="191">
        <f t="shared" si="59"/>
        <v>0</v>
      </c>
      <c r="O652" s="191">
        <f t="shared" si="59"/>
        <v>0</v>
      </c>
      <c r="P652" s="191">
        <f t="shared" si="59"/>
        <v>0</v>
      </c>
      <c r="Q652" s="191">
        <f t="shared" si="59"/>
        <v>0</v>
      </c>
      <c r="R652" s="191">
        <f t="shared" si="59"/>
        <v>0</v>
      </c>
      <c r="S652" s="191">
        <f t="shared" si="59"/>
        <v>0</v>
      </c>
      <c r="T652" s="191">
        <f t="shared" si="59"/>
        <v>0</v>
      </c>
      <c r="U652" s="191">
        <f t="shared" si="59"/>
        <v>0</v>
      </c>
      <c r="V652" s="191">
        <f t="shared" si="59"/>
        <v>0</v>
      </c>
      <c r="W652" s="208">
        <f>SUM(C652:V652)</f>
        <v>0</v>
      </c>
      <c r="X652" s="191">
        <f>SUM(X575:X651)</f>
        <v>0</v>
      </c>
      <c r="Y652" s="299"/>
      <c r="Z652" s="190"/>
    </row>
    <row r="653" spans="1:24" ht="12.75">
      <c r="A653" s="403"/>
      <c r="B653" s="112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W653" s="201">
        <f aca="true" t="shared" si="60" ref="W653:W706">IF(Z653="",(SUM(C653:V653))*1.2,(SUM(C653:V653)))</f>
        <v>0</v>
      </c>
      <c r="X653" s="201">
        <f aca="true" t="shared" si="61" ref="X653:X706">IF(Z653="",(SUM(C653:O653))*0.2,"")</f>
        <v>0</v>
      </c>
    </row>
    <row r="654" spans="1:24" ht="12.75">
      <c r="A654" s="403"/>
      <c r="B654" s="112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W654" s="201">
        <f t="shared" si="60"/>
        <v>0</v>
      </c>
      <c r="X654" s="201">
        <f t="shared" si="61"/>
        <v>0</v>
      </c>
    </row>
    <row r="655" spans="1:24" ht="12.75">
      <c r="A655" s="403"/>
      <c r="B655" s="112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W655" s="201">
        <f t="shared" si="60"/>
        <v>0</v>
      </c>
      <c r="X655" s="201">
        <f t="shared" si="61"/>
        <v>0</v>
      </c>
    </row>
    <row r="656" spans="1:24" ht="12.75">
      <c r="A656" s="403"/>
      <c r="B656" s="112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W656" s="201">
        <f t="shared" si="60"/>
        <v>0</v>
      </c>
      <c r="X656" s="201">
        <f t="shared" si="61"/>
        <v>0</v>
      </c>
    </row>
    <row r="657" spans="1:24" ht="12.75">
      <c r="A657" s="403"/>
      <c r="B657" s="112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W657" s="201">
        <f t="shared" si="60"/>
        <v>0</v>
      </c>
      <c r="X657" s="201">
        <f t="shared" si="61"/>
        <v>0</v>
      </c>
    </row>
    <row r="658" spans="1:24" ht="12.75">
      <c r="A658" s="403"/>
      <c r="B658" s="112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T658" s="108"/>
      <c r="W658" s="201">
        <f t="shared" si="60"/>
        <v>0</v>
      </c>
      <c r="X658" s="201">
        <f t="shared" si="61"/>
        <v>0</v>
      </c>
    </row>
    <row r="659" spans="1:24" ht="12.75">
      <c r="A659" s="403"/>
      <c r="B659" s="112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W659" s="201">
        <f t="shared" si="60"/>
        <v>0</v>
      </c>
      <c r="X659" s="201">
        <f t="shared" si="61"/>
        <v>0</v>
      </c>
    </row>
    <row r="660" spans="1:24" ht="12.75">
      <c r="A660" s="403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W660" s="201">
        <f t="shared" si="60"/>
        <v>0</v>
      </c>
      <c r="X660" s="201">
        <f t="shared" si="61"/>
        <v>0</v>
      </c>
    </row>
    <row r="661" spans="1:24" ht="12.75">
      <c r="A661" s="403"/>
      <c r="B661" s="112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W661" s="201">
        <f t="shared" si="60"/>
        <v>0</v>
      </c>
      <c r="X661" s="201">
        <f t="shared" si="61"/>
        <v>0</v>
      </c>
    </row>
    <row r="662" spans="1:24" ht="12.75">
      <c r="A662" s="403"/>
      <c r="B662" s="112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W662" s="201">
        <f t="shared" si="60"/>
        <v>0</v>
      </c>
      <c r="X662" s="201">
        <f t="shared" si="61"/>
        <v>0</v>
      </c>
    </row>
    <row r="663" spans="1:24" ht="12.75">
      <c r="A663" s="403"/>
      <c r="B663" s="112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W663" s="201">
        <f t="shared" si="60"/>
        <v>0</v>
      </c>
      <c r="X663" s="201">
        <f t="shared" si="61"/>
        <v>0</v>
      </c>
    </row>
    <row r="664" spans="1:24" ht="12.75">
      <c r="A664" s="403"/>
      <c r="B664" s="112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W664" s="201">
        <f t="shared" si="60"/>
        <v>0</v>
      </c>
      <c r="X664" s="201">
        <f t="shared" si="61"/>
        <v>0</v>
      </c>
    </row>
    <row r="665" spans="1:24" ht="12.75">
      <c r="A665" s="403"/>
      <c r="B665" s="112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W665" s="201">
        <f t="shared" si="60"/>
        <v>0</v>
      </c>
      <c r="X665" s="201">
        <f t="shared" si="61"/>
        <v>0</v>
      </c>
    </row>
    <row r="666" spans="1:24" ht="12.75">
      <c r="A666" s="403"/>
      <c r="B666" s="112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W666" s="201">
        <f t="shared" si="60"/>
        <v>0</v>
      </c>
      <c r="X666" s="201">
        <f t="shared" si="61"/>
        <v>0</v>
      </c>
    </row>
    <row r="667" spans="1:24" ht="12.75">
      <c r="A667" s="403"/>
      <c r="B667" s="112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W667" s="201">
        <f t="shared" si="60"/>
        <v>0</v>
      </c>
      <c r="X667" s="201">
        <f t="shared" si="61"/>
        <v>0</v>
      </c>
    </row>
    <row r="668" spans="1:24" ht="12.75">
      <c r="A668" s="403"/>
      <c r="B668" s="112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W668" s="201">
        <f t="shared" si="60"/>
        <v>0</v>
      </c>
      <c r="X668" s="201">
        <f t="shared" si="61"/>
        <v>0</v>
      </c>
    </row>
    <row r="669" spans="1:24" ht="12.75">
      <c r="A669" s="403"/>
      <c r="B669" s="112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W669" s="201">
        <f t="shared" si="60"/>
        <v>0</v>
      </c>
      <c r="X669" s="201">
        <f t="shared" si="61"/>
        <v>0</v>
      </c>
    </row>
    <row r="670" spans="1:24" ht="12.75">
      <c r="A670" s="403"/>
      <c r="B670" s="112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W670" s="201">
        <f t="shared" si="60"/>
        <v>0</v>
      </c>
      <c r="X670" s="201">
        <f t="shared" si="61"/>
        <v>0</v>
      </c>
    </row>
    <row r="671" spans="1:24" ht="12.75">
      <c r="A671" s="403"/>
      <c r="B671" s="112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W671" s="201">
        <f>IF(Z671="",(SUM(C671:V671))*1.2,(SUM(C671:V671)))</f>
        <v>0</v>
      </c>
      <c r="X671" s="201">
        <f>IF(Z671="",(SUM(C671:O671))*0.2,"")</f>
        <v>0</v>
      </c>
    </row>
    <row r="672" spans="1:24" ht="12.75">
      <c r="A672" s="403"/>
      <c r="B672" s="112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W672" s="201">
        <f t="shared" si="60"/>
        <v>0</v>
      </c>
      <c r="X672" s="201">
        <f t="shared" si="61"/>
        <v>0</v>
      </c>
    </row>
    <row r="673" spans="1:24" ht="12.75">
      <c r="A673" s="403"/>
      <c r="B673" s="112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W673" s="201">
        <f t="shared" si="60"/>
        <v>0</v>
      </c>
      <c r="X673" s="201">
        <f t="shared" si="61"/>
        <v>0</v>
      </c>
    </row>
    <row r="674" spans="1:24" ht="12.75">
      <c r="A674" s="403"/>
      <c r="B674" s="112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93"/>
      <c r="W674" s="201">
        <f t="shared" si="60"/>
        <v>0</v>
      </c>
      <c r="X674" s="201">
        <f t="shared" si="61"/>
        <v>0</v>
      </c>
    </row>
    <row r="675" spans="1:24" ht="12.75">
      <c r="A675" s="403"/>
      <c r="B675" s="112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W675" s="201">
        <f t="shared" si="60"/>
        <v>0</v>
      </c>
      <c r="X675" s="201">
        <f t="shared" si="61"/>
        <v>0</v>
      </c>
    </row>
    <row r="676" spans="1:24" ht="12.75">
      <c r="A676" s="403"/>
      <c r="B676" s="112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W676" s="201">
        <f t="shared" si="60"/>
        <v>0</v>
      </c>
      <c r="X676" s="201">
        <f t="shared" si="61"/>
        <v>0</v>
      </c>
    </row>
    <row r="677" spans="1:24" ht="12.75">
      <c r="A677" s="403"/>
      <c r="B677" s="112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W677" s="201">
        <f t="shared" si="60"/>
        <v>0</v>
      </c>
      <c r="X677" s="201">
        <f t="shared" si="61"/>
        <v>0</v>
      </c>
    </row>
    <row r="678" spans="1:24" ht="12.75">
      <c r="A678" s="403"/>
      <c r="B678" s="112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W678" s="201">
        <f t="shared" si="60"/>
        <v>0</v>
      </c>
      <c r="X678" s="201">
        <f t="shared" si="61"/>
        <v>0</v>
      </c>
    </row>
    <row r="679" spans="1:24" ht="12.75">
      <c r="A679" s="403"/>
      <c r="B679" s="112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W679" s="201">
        <f t="shared" si="60"/>
        <v>0</v>
      </c>
      <c r="X679" s="201">
        <f t="shared" si="61"/>
        <v>0</v>
      </c>
    </row>
    <row r="680" spans="1:24" ht="12.75">
      <c r="A680" s="403"/>
      <c r="B680" s="112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T680" s="108"/>
      <c r="W680" s="201">
        <f t="shared" si="60"/>
        <v>0</v>
      </c>
      <c r="X680" s="201">
        <f t="shared" si="61"/>
        <v>0</v>
      </c>
    </row>
    <row r="681" spans="1:24" ht="12.75">
      <c r="A681" s="403"/>
      <c r="B681" s="112"/>
      <c r="C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W681" s="201">
        <f>IF(Z681="",(SUM(C681:V681))*1.2,(SUM(C681:V681)))</f>
        <v>0</v>
      </c>
      <c r="X681" s="201">
        <f>IF(Z681="",(SUM(C681:O681))*0.2,"")</f>
        <v>0</v>
      </c>
    </row>
    <row r="682" spans="1:24" ht="12.75">
      <c r="A682" s="403"/>
      <c r="B682" s="112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W682" s="201">
        <f t="shared" si="60"/>
        <v>0</v>
      </c>
      <c r="X682" s="201">
        <f t="shared" si="61"/>
        <v>0</v>
      </c>
    </row>
    <row r="683" spans="1:24" ht="12.75">
      <c r="A683" s="403"/>
      <c r="B683" s="112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W683" s="201">
        <f t="shared" si="60"/>
        <v>0</v>
      </c>
      <c r="X683" s="201">
        <f t="shared" si="61"/>
        <v>0</v>
      </c>
    </row>
    <row r="684" spans="1:24" ht="12.75">
      <c r="A684" s="403"/>
      <c r="B684" s="112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W684" s="201">
        <f t="shared" si="60"/>
        <v>0</v>
      </c>
      <c r="X684" s="201">
        <f t="shared" si="61"/>
        <v>0</v>
      </c>
    </row>
    <row r="685" spans="1:24" ht="12.75">
      <c r="A685" s="403"/>
      <c r="B685" s="112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W685" s="201">
        <f t="shared" si="60"/>
        <v>0</v>
      </c>
      <c r="X685" s="201">
        <f t="shared" si="61"/>
        <v>0</v>
      </c>
    </row>
    <row r="686" spans="1:24" ht="12.75">
      <c r="A686" s="403"/>
      <c r="B686" s="112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W686" s="201">
        <f t="shared" si="60"/>
        <v>0</v>
      </c>
      <c r="X686" s="201">
        <f t="shared" si="61"/>
        <v>0</v>
      </c>
    </row>
    <row r="687" spans="1:24" ht="12.75">
      <c r="A687" s="403"/>
      <c r="B687" s="112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W687" s="201">
        <f t="shared" si="60"/>
        <v>0</v>
      </c>
      <c r="X687" s="201">
        <f t="shared" si="61"/>
        <v>0</v>
      </c>
    </row>
    <row r="688" spans="1:24" ht="12.75">
      <c r="A688" s="403"/>
      <c r="B688" s="112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W688" s="201">
        <f t="shared" si="60"/>
        <v>0</v>
      </c>
      <c r="X688" s="201">
        <f t="shared" si="61"/>
        <v>0</v>
      </c>
    </row>
    <row r="689" spans="1:24" ht="12.75">
      <c r="A689" s="403"/>
      <c r="B689" s="112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W689" s="201">
        <f t="shared" si="60"/>
        <v>0</v>
      </c>
      <c r="X689" s="201">
        <f t="shared" si="61"/>
        <v>0</v>
      </c>
    </row>
    <row r="690" spans="1:24" ht="12.75">
      <c r="A690" s="403"/>
      <c r="B690" s="112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W690" s="201">
        <f t="shared" si="60"/>
        <v>0</v>
      </c>
      <c r="X690" s="201">
        <f t="shared" si="61"/>
        <v>0</v>
      </c>
    </row>
    <row r="691" spans="1:24" ht="12.75">
      <c r="A691" s="403"/>
      <c r="B691" s="112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W691" s="201">
        <f t="shared" si="60"/>
        <v>0</v>
      </c>
      <c r="X691" s="201">
        <f t="shared" si="61"/>
        <v>0</v>
      </c>
    </row>
    <row r="692" spans="1:24" ht="12.75">
      <c r="A692" s="403"/>
      <c r="B692" s="112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W692" s="201">
        <f t="shared" si="60"/>
        <v>0</v>
      </c>
      <c r="X692" s="201">
        <f t="shared" si="61"/>
        <v>0</v>
      </c>
    </row>
    <row r="693" spans="1:24" ht="12.75">
      <c r="A693" s="403"/>
      <c r="B693" s="112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W693" s="201">
        <f t="shared" si="60"/>
        <v>0</v>
      </c>
      <c r="X693" s="201">
        <f t="shared" si="61"/>
        <v>0</v>
      </c>
    </row>
    <row r="694" spans="1:24" ht="12.75">
      <c r="A694" s="403"/>
      <c r="B694" s="112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W694" s="201">
        <f t="shared" si="60"/>
        <v>0</v>
      </c>
      <c r="X694" s="201">
        <f t="shared" si="61"/>
        <v>0</v>
      </c>
    </row>
    <row r="695" spans="1:24" ht="12.75">
      <c r="A695" s="403"/>
      <c r="B695" s="112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W695" s="201">
        <f t="shared" si="60"/>
        <v>0</v>
      </c>
      <c r="X695" s="201">
        <f t="shared" si="61"/>
        <v>0</v>
      </c>
    </row>
    <row r="696" spans="1:24" ht="12.75">
      <c r="A696" s="403"/>
      <c r="B696" s="112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W696" s="201">
        <f t="shared" si="60"/>
        <v>0</v>
      </c>
      <c r="X696" s="201">
        <f t="shared" si="61"/>
        <v>0</v>
      </c>
    </row>
    <row r="697" spans="1:24" ht="12.75">
      <c r="A697" s="403"/>
      <c r="B697" s="112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W697" s="201">
        <f t="shared" si="60"/>
        <v>0</v>
      </c>
      <c r="X697" s="201">
        <f t="shared" si="61"/>
        <v>0</v>
      </c>
    </row>
    <row r="698" spans="1:24" ht="12.75">
      <c r="A698" s="403"/>
      <c r="B698" s="112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W698" s="201">
        <f t="shared" si="60"/>
        <v>0</v>
      </c>
      <c r="X698" s="201">
        <f t="shared" si="61"/>
        <v>0</v>
      </c>
    </row>
    <row r="699" spans="1:24" ht="12.75">
      <c r="A699" s="403"/>
      <c r="B699" s="112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W699" s="201">
        <f t="shared" si="60"/>
        <v>0</v>
      </c>
      <c r="X699" s="201">
        <f t="shared" si="61"/>
        <v>0</v>
      </c>
    </row>
    <row r="700" spans="1:24" ht="12.75">
      <c r="A700" s="403"/>
      <c r="B700" s="112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W700" s="201">
        <f t="shared" si="60"/>
        <v>0</v>
      </c>
      <c r="X700" s="201">
        <f t="shared" si="61"/>
        <v>0</v>
      </c>
    </row>
    <row r="701" spans="1:24" ht="12.75">
      <c r="A701" s="403"/>
      <c r="B701" s="112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W701" s="201">
        <f t="shared" si="60"/>
        <v>0</v>
      </c>
      <c r="X701" s="201">
        <f t="shared" si="61"/>
        <v>0</v>
      </c>
    </row>
    <row r="702" spans="1:24" ht="12.75">
      <c r="A702" s="403"/>
      <c r="B702" s="112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W702" s="201">
        <f t="shared" si="60"/>
        <v>0</v>
      </c>
      <c r="X702" s="201">
        <f t="shared" si="61"/>
        <v>0</v>
      </c>
    </row>
    <row r="703" spans="3:24" ht="12.75"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269"/>
      <c r="Q703" s="108"/>
      <c r="R703" s="108"/>
      <c r="S703" s="108"/>
      <c r="T703" s="108"/>
      <c r="W703" s="201">
        <f t="shared" si="60"/>
        <v>0</v>
      </c>
      <c r="X703" s="201">
        <f t="shared" si="61"/>
        <v>0</v>
      </c>
    </row>
    <row r="704" spans="1:24" ht="12.75">
      <c r="A704" s="403"/>
      <c r="B704" s="112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W704" s="201">
        <f t="shared" si="60"/>
        <v>0</v>
      </c>
      <c r="X704" s="201">
        <f t="shared" si="61"/>
        <v>0</v>
      </c>
    </row>
    <row r="705" spans="1:24" ht="12.75">
      <c r="A705" s="403"/>
      <c r="B705" s="112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W705" s="201">
        <f t="shared" si="60"/>
        <v>0</v>
      </c>
      <c r="X705" s="201">
        <f t="shared" si="61"/>
        <v>0</v>
      </c>
    </row>
    <row r="706" spans="1:24" ht="12.75">
      <c r="A706" s="403"/>
      <c r="B706" s="112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W706" s="201">
        <f t="shared" si="60"/>
        <v>0</v>
      </c>
      <c r="X706" s="201">
        <f t="shared" si="61"/>
        <v>0</v>
      </c>
    </row>
    <row r="707" spans="1:24" ht="12.75">
      <c r="A707" s="403"/>
      <c r="B707" s="112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W707" s="201">
        <f aca="true" t="shared" si="62" ref="W707:W713">IF(Z707="",(SUM(C707:V707))*1.2,(SUM(C707:V707)))</f>
        <v>0</v>
      </c>
      <c r="X707" s="201">
        <f aca="true" t="shared" si="63" ref="X707:X713">IF(Z707="",(SUM(C707:O707))*0.2,"")</f>
        <v>0</v>
      </c>
    </row>
    <row r="708" spans="1:24" ht="12.75">
      <c r="A708" s="403"/>
      <c r="B708" s="112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W708" s="201">
        <f t="shared" si="62"/>
        <v>0</v>
      </c>
      <c r="X708" s="201">
        <f t="shared" si="63"/>
        <v>0</v>
      </c>
    </row>
    <row r="709" spans="1:24" ht="12.75">
      <c r="A709" s="403"/>
      <c r="B709" s="112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W709" s="201">
        <f t="shared" si="62"/>
        <v>0</v>
      </c>
      <c r="X709" s="201">
        <f t="shared" si="63"/>
        <v>0</v>
      </c>
    </row>
    <row r="710" spans="1:24" ht="12.75">
      <c r="A710" s="429"/>
      <c r="B710" s="112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W710" s="201">
        <f t="shared" si="62"/>
        <v>0</v>
      </c>
      <c r="X710" s="201">
        <f t="shared" si="63"/>
        <v>0</v>
      </c>
    </row>
    <row r="711" spans="1:24" ht="12.75">
      <c r="A711" s="429"/>
      <c r="B711" s="112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W711" s="201">
        <f t="shared" si="62"/>
        <v>0</v>
      </c>
      <c r="X711" s="201">
        <f t="shared" si="63"/>
        <v>0</v>
      </c>
    </row>
    <row r="712" spans="1:24" ht="12.75">
      <c r="A712" s="429"/>
      <c r="B712" s="112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W712" s="201">
        <f t="shared" si="62"/>
        <v>0</v>
      </c>
      <c r="X712" s="201">
        <f t="shared" si="63"/>
        <v>0</v>
      </c>
    </row>
    <row r="713" spans="1:24" ht="12.75">
      <c r="A713" s="429"/>
      <c r="B713" s="112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W713" s="201">
        <f t="shared" si="62"/>
        <v>0</v>
      </c>
      <c r="X713" s="201">
        <f t="shared" si="63"/>
        <v>0</v>
      </c>
    </row>
    <row r="714" spans="1:26" ht="13.5" thickBot="1">
      <c r="A714" s="429"/>
      <c r="B714" s="163" t="s">
        <v>287</v>
      </c>
      <c r="C714" s="191">
        <f>SUM(C653:C713)</f>
        <v>0</v>
      </c>
      <c r="D714" s="191">
        <f aca="true" t="shared" si="64" ref="D714:O714">SUM(D653:D713)</f>
        <v>0</v>
      </c>
      <c r="E714" s="191">
        <f t="shared" si="64"/>
        <v>0</v>
      </c>
      <c r="F714" s="191">
        <f t="shared" si="64"/>
        <v>0</v>
      </c>
      <c r="G714" s="191">
        <f t="shared" si="64"/>
        <v>0</v>
      </c>
      <c r="H714" s="191">
        <f t="shared" si="64"/>
        <v>0</v>
      </c>
      <c r="I714" s="191">
        <f t="shared" si="64"/>
        <v>0</v>
      </c>
      <c r="J714" s="191">
        <f t="shared" si="64"/>
        <v>0</v>
      </c>
      <c r="K714" s="191">
        <f t="shared" si="64"/>
        <v>0</v>
      </c>
      <c r="L714" s="191">
        <f t="shared" si="64"/>
        <v>0</v>
      </c>
      <c r="M714" s="191">
        <f t="shared" si="64"/>
        <v>0</v>
      </c>
      <c r="N714" s="191">
        <f t="shared" si="64"/>
        <v>0</v>
      </c>
      <c r="O714" s="191">
        <f t="shared" si="64"/>
        <v>0</v>
      </c>
      <c r="P714" s="191">
        <f aca="true" t="shared" si="65" ref="P714:V714">SUM(P653:P713)</f>
        <v>0</v>
      </c>
      <c r="Q714" s="191">
        <f t="shared" si="65"/>
        <v>0</v>
      </c>
      <c r="R714" s="191">
        <f t="shared" si="65"/>
        <v>0</v>
      </c>
      <c r="S714" s="191">
        <f t="shared" si="65"/>
        <v>0</v>
      </c>
      <c r="T714" s="191">
        <f t="shared" si="65"/>
        <v>0</v>
      </c>
      <c r="U714" s="191">
        <f t="shared" si="65"/>
        <v>0</v>
      </c>
      <c r="V714" s="191">
        <f t="shared" si="65"/>
        <v>0</v>
      </c>
      <c r="W714" s="208">
        <f>SUM(C714:V714)</f>
        <v>0</v>
      </c>
      <c r="X714" s="191">
        <f>SUM(X653:X713)</f>
        <v>0</v>
      </c>
      <c r="Y714" s="299"/>
      <c r="Z714" s="191"/>
    </row>
    <row r="715" spans="1:24" ht="12.75">
      <c r="A715" s="403"/>
      <c r="B715" s="112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W715" s="201">
        <f aca="true" t="shared" si="66" ref="W715:W770">IF(Z715="",(SUM(C715:V715))*1.2,(SUM(C715:V715)))</f>
        <v>0</v>
      </c>
      <c r="X715" s="201">
        <f aca="true" t="shared" si="67" ref="X715:X770">IF(Z715="",(SUM(C715:O715))*0.2,"")</f>
        <v>0</v>
      </c>
    </row>
    <row r="716" spans="1:24" ht="12.75">
      <c r="A716" s="403"/>
      <c r="B716" s="112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W716" s="201">
        <f t="shared" si="66"/>
        <v>0</v>
      </c>
      <c r="X716" s="201">
        <f t="shared" si="67"/>
        <v>0</v>
      </c>
    </row>
    <row r="717" spans="1:24" ht="12.75">
      <c r="A717" s="403"/>
      <c r="B717" s="112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W717" s="201">
        <f t="shared" si="66"/>
        <v>0</v>
      </c>
      <c r="X717" s="201">
        <f t="shared" si="67"/>
        <v>0</v>
      </c>
    </row>
    <row r="718" spans="1:24" ht="12.75">
      <c r="A718" s="403"/>
      <c r="B718" s="112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W718" s="201">
        <f t="shared" si="66"/>
        <v>0</v>
      </c>
      <c r="X718" s="201">
        <f t="shared" si="67"/>
        <v>0</v>
      </c>
    </row>
    <row r="719" spans="1:24" ht="12.75">
      <c r="A719" s="403"/>
      <c r="B719" s="112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W719" s="201">
        <f t="shared" si="66"/>
        <v>0</v>
      </c>
      <c r="X719" s="201">
        <f t="shared" si="67"/>
        <v>0</v>
      </c>
    </row>
    <row r="720" spans="1:24" ht="12.75">
      <c r="A720" s="403"/>
      <c r="B720" s="112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W720" s="201">
        <f t="shared" si="66"/>
        <v>0</v>
      </c>
      <c r="X720" s="201">
        <f t="shared" si="67"/>
        <v>0</v>
      </c>
    </row>
    <row r="721" spans="1:24" ht="12.75">
      <c r="A721" s="403"/>
      <c r="B721" s="112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W721" s="201">
        <f t="shared" si="66"/>
        <v>0</v>
      </c>
      <c r="X721" s="201">
        <f t="shared" si="67"/>
        <v>0</v>
      </c>
    </row>
    <row r="722" spans="1:24" ht="12.75">
      <c r="A722" s="403"/>
      <c r="B722" s="112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W722" s="201">
        <f t="shared" si="66"/>
        <v>0</v>
      </c>
      <c r="X722" s="201">
        <f t="shared" si="67"/>
        <v>0</v>
      </c>
    </row>
    <row r="723" spans="1:24" ht="12.75">
      <c r="A723" s="403"/>
      <c r="B723" s="112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W723" s="201">
        <f t="shared" si="66"/>
        <v>0</v>
      </c>
      <c r="X723" s="201">
        <f t="shared" si="67"/>
        <v>0</v>
      </c>
    </row>
    <row r="724" spans="1:24" ht="12.75">
      <c r="A724" s="403"/>
      <c r="B724" s="112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W724" s="201">
        <f t="shared" si="66"/>
        <v>0</v>
      </c>
      <c r="X724" s="201">
        <f t="shared" si="67"/>
        <v>0</v>
      </c>
    </row>
    <row r="725" spans="1:24" ht="12.75">
      <c r="A725" s="403"/>
      <c r="B725" s="112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W725" s="201">
        <f t="shared" si="66"/>
        <v>0</v>
      </c>
      <c r="X725" s="201">
        <f t="shared" si="67"/>
        <v>0</v>
      </c>
    </row>
    <row r="726" spans="1:24" ht="12.75">
      <c r="A726" s="403"/>
      <c r="B726" s="112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W726" s="201">
        <f t="shared" si="66"/>
        <v>0</v>
      </c>
      <c r="X726" s="201">
        <f t="shared" si="67"/>
        <v>0</v>
      </c>
    </row>
    <row r="727" spans="1:24" ht="12.75">
      <c r="A727" s="403"/>
      <c r="B727" s="112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W727" s="201">
        <f t="shared" si="66"/>
        <v>0</v>
      </c>
      <c r="X727" s="201">
        <f t="shared" si="67"/>
        <v>0</v>
      </c>
    </row>
    <row r="728" spans="1:24" ht="12.75">
      <c r="A728" s="403"/>
      <c r="B728" s="112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W728" s="201">
        <f t="shared" si="66"/>
        <v>0</v>
      </c>
      <c r="X728" s="201">
        <f t="shared" si="67"/>
        <v>0</v>
      </c>
    </row>
    <row r="729" spans="1:24" ht="12.75">
      <c r="A729" s="403"/>
      <c r="B729" s="112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W729" s="201">
        <f t="shared" si="66"/>
        <v>0</v>
      </c>
      <c r="X729" s="201">
        <f t="shared" si="67"/>
        <v>0</v>
      </c>
    </row>
    <row r="730" spans="1:24" ht="12.75">
      <c r="A730" s="403"/>
      <c r="B730" s="112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W730" s="201">
        <f t="shared" si="66"/>
        <v>0</v>
      </c>
      <c r="X730" s="201">
        <f t="shared" si="67"/>
        <v>0</v>
      </c>
    </row>
    <row r="731" spans="1:24" ht="12.75">
      <c r="A731" s="403"/>
      <c r="B731" s="112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W731" s="201">
        <f t="shared" si="66"/>
        <v>0</v>
      </c>
      <c r="X731" s="201">
        <f t="shared" si="67"/>
        <v>0</v>
      </c>
    </row>
    <row r="732" spans="1:24" ht="12.75">
      <c r="A732" s="403"/>
      <c r="B732" s="112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W732" s="201">
        <f t="shared" si="66"/>
        <v>0</v>
      </c>
      <c r="X732" s="201">
        <f t="shared" si="67"/>
        <v>0</v>
      </c>
    </row>
    <row r="733" spans="1:24" ht="12.75">
      <c r="A733" s="403"/>
      <c r="B733" s="112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W733" s="201">
        <f t="shared" si="66"/>
        <v>0</v>
      </c>
      <c r="X733" s="201">
        <f t="shared" si="67"/>
        <v>0</v>
      </c>
    </row>
    <row r="734" spans="1:24" ht="12.75">
      <c r="A734" s="403"/>
      <c r="B734" s="112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W734" s="201">
        <f t="shared" si="66"/>
        <v>0</v>
      </c>
      <c r="X734" s="201">
        <f t="shared" si="67"/>
        <v>0</v>
      </c>
    </row>
    <row r="735" spans="1:24" ht="12.75">
      <c r="A735" s="403"/>
      <c r="B735" s="112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W735" s="201">
        <f t="shared" si="66"/>
        <v>0</v>
      </c>
      <c r="X735" s="201">
        <f t="shared" si="67"/>
        <v>0</v>
      </c>
    </row>
    <row r="736" spans="1:24" ht="12.75">
      <c r="A736" s="403"/>
      <c r="B736" s="112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W736" s="201">
        <f t="shared" si="66"/>
        <v>0</v>
      </c>
      <c r="X736" s="201">
        <f t="shared" si="67"/>
        <v>0</v>
      </c>
    </row>
    <row r="737" spans="1:24" ht="12.75">
      <c r="A737" s="403"/>
      <c r="B737" s="112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W737" s="201">
        <f t="shared" si="66"/>
        <v>0</v>
      </c>
      <c r="X737" s="201">
        <f t="shared" si="67"/>
        <v>0</v>
      </c>
    </row>
    <row r="738" spans="1:24" ht="12.75">
      <c r="A738" s="403"/>
      <c r="B738" s="112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W738" s="201">
        <f t="shared" si="66"/>
        <v>0</v>
      </c>
      <c r="X738" s="201">
        <f t="shared" si="67"/>
        <v>0</v>
      </c>
    </row>
    <row r="739" spans="1:24" ht="12.75">
      <c r="A739" s="403"/>
      <c r="B739" s="112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W739" s="201">
        <f t="shared" si="66"/>
        <v>0</v>
      </c>
      <c r="X739" s="201">
        <f t="shared" si="67"/>
        <v>0</v>
      </c>
    </row>
    <row r="740" spans="1:24" ht="12.75">
      <c r="A740" s="403"/>
      <c r="B740" s="112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W740" s="201">
        <f t="shared" si="66"/>
        <v>0</v>
      </c>
      <c r="X740" s="201">
        <f t="shared" si="67"/>
        <v>0</v>
      </c>
    </row>
    <row r="741" spans="1:24" ht="12.75">
      <c r="A741" s="403"/>
      <c r="B741" s="112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W741" s="201">
        <f t="shared" si="66"/>
        <v>0</v>
      </c>
      <c r="X741" s="201">
        <f t="shared" si="67"/>
        <v>0</v>
      </c>
    </row>
    <row r="742" spans="1:24" ht="12.75">
      <c r="A742" s="403"/>
      <c r="B742" s="112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W742" s="201">
        <f t="shared" si="66"/>
        <v>0</v>
      </c>
      <c r="X742" s="201">
        <f t="shared" si="67"/>
        <v>0</v>
      </c>
    </row>
    <row r="743" spans="1:24" ht="12.75">
      <c r="A743" s="403"/>
      <c r="B743" s="112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W743" s="201">
        <f t="shared" si="66"/>
        <v>0</v>
      </c>
      <c r="X743" s="201">
        <f t="shared" si="67"/>
        <v>0</v>
      </c>
    </row>
    <row r="744" spans="1:24" ht="12.75">
      <c r="A744" s="403"/>
      <c r="B744" s="112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W744" s="201">
        <f t="shared" si="66"/>
        <v>0</v>
      </c>
      <c r="X744" s="201">
        <f t="shared" si="67"/>
        <v>0</v>
      </c>
    </row>
    <row r="745" spans="1:24" ht="12.75">
      <c r="A745" s="403"/>
      <c r="B745" s="112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W745" s="201">
        <f t="shared" si="66"/>
        <v>0</v>
      </c>
      <c r="X745" s="201">
        <f t="shared" si="67"/>
        <v>0</v>
      </c>
    </row>
    <row r="746" spans="1:24" ht="12.75">
      <c r="A746" s="403"/>
      <c r="B746" s="112"/>
      <c r="C746" s="108"/>
      <c r="D746" s="108"/>
      <c r="E746" s="108"/>
      <c r="F746" s="108"/>
      <c r="G746" s="108"/>
      <c r="H746" s="108"/>
      <c r="I746" s="108"/>
      <c r="J746" s="108"/>
      <c r="K746" s="108"/>
      <c r="L746" s="308"/>
      <c r="M746" s="108"/>
      <c r="N746" s="108"/>
      <c r="O746" s="108"/>
      <c r="P746" s="108"/>
      <c r="Q746" s="108"/>
      <c r="R746" s="108"/>
      <c r="S746" s="108"/>
      <c r="T746" s="108"/>
      <c r="W746" s="201">
        <f t="shared" si="66"/>
        <v>0</v>
      </c>
      <c r="X746" s="201">
        <f t="shared" si="67"/>
        <v>0</v>
      </c>
    </row>
    <row r="747" spans="1:24" ht="12.75">
      <c r="A747" s="403"/>
      <c r="B747" s="112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W747" s="201">
        <f>IF(Z747="",(SUM(C747:V747))*1.2,(SUM(C747:V747)))</f>
        <v>0</v>
      </c>
      <c r="X747" s="201">
        <f>IF(Z747="",(SUM(C747:O747))*0.2,"")</f>
        <v>0</v>
      </c>
    </row>
    <row r="748" spans="1:24" ht="12.75">
      <c r="A748" s="403"/>
      <c r="B748" s="112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W748" s="201">
        <f t="shared" si="66"/>
        <v>0</v>
      </c>
      <c r="X748" s="201">
        <f t="shared" si="67"/>
        <v>0</v>
      </c>
    </row>
    <row r="749" spans="1:24" ht="12.75">
      <c r="A749" s="403"/>
      <c r="B749" s="112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W749" s="201">
        <f t="shared" si="66"/>
        <v>0</v>
      </c>
      <c r="X749" s="201">
        <f t="shared" si="67"/>
        <v>0</v>
      </c>
    </row>
    <row r="750" spans="1:24" ht="12.75">
      <c r="A750" s="403"/>
      <c r="B750" s="112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W750" s="201">
        <f t="shared" si="66"/>
        <v>0</v>
      </c>
      <c r="X750" s="201">
        <f t="shared" si="67"/>
        <v>0</v>
      </c>
    </row>
    <row r="751" spans="1:24" ht="12.75">
      <c r="A751" s="403"/>
      <c r="B751" s="112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W751" s="201">
        <f t="shared" si="66"/>
        <v>0</v>
      </c>
      <c r="X751" s="201">
        <f t="shared" si="67"/>
        <v>0</v>
      </c>
    </row>
    <row r="752" spans="1:24" ht="12.75">
      <c r="A752" s="403"/>
      <c r="B752" s="112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W752" s="201">
        <f t="shared" si="66"/>
        <v>0</v>
      </c>
      <c r="X752" s="201">
        <f t="shared" si="67"/>
        <v>0</v>
      </c>
    </row>
    <row r="753" spans="1:24" ht="12.75">
      <c r="A753" s="403"/>
      <c r="B753" s="112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W753" s="201">
        <f t="shared" si="66"/>
        <v>0</v>
      </c>
      <c r="X753" s="201">
        <f t="shared" si="67"/>
        <v>0</v>
      </c>
    </row>
    <row r="754" spans="1:24" ht="12.75">
      <c r="A754" s="403"/>
      <c r="B754" s="112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W754" s="201">
        <f t="shared" si="66"/>
        <v>0</v>
      </c>
      <c r="X754" s="201">
        <f t="shared" si="67"/>
        <v>0</v>
      </c>
    </row>
    <row r="755" spans="1:24" ht="12.75">
      <c r="A755" s="403"/>
      <c r="B755" s="112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W755" s="201">
        <f t="shared" si="66"/>
        <v>0</v>
      </c>
      <c r="X755" s="201">
        <f t="shared" si="67"/>
        <v>0</v>
      </c>
    </row>
    <row r="756" spans="1:24" ht="12.75">
      <c r="A756" s="403"/>
      <c r="B756" s="112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W756" s="201">
        <f t="shared" si="66"/>
        <v>0</v>
      </c>
      <c r="X756" s="201">
        <f t="shared" si="67"/>
        <v>0</v>
      </c>
    </row>
    <row r="757" spans="1:24" ht="12.75">
      <c r="A757" s="403"/>
      <c r="B757" s="112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W757" s="201">
        <f>IF(Z757="",(SUM(C757:V757))*1.2,(SUM(C757:V757)))</f>
        <v>0</v>
      </c>
      <c r="X757" s="201">
        <f>IF(Z757="",(SUM(C757:O757))*0.2,"")</f>
        <v>0</v>
      </c>
    </row>
    <row r="758" spans="1:24" ht="12.75">
      <c r="A758" s="403"/>
      <c r="B758" s="112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W758" s="201">
        <f t="shared" si="66"/>
        <v>0</v>
      </c>
      <c r="X758" s="201">
        <f t="shared" si="67"/>
        <v>0</v>
      </c>
    </row>
    <row r="759" spans="1:24" ht="12.75">
      <c r="A759" s="403"/>
      <c r="B759" s="112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W759" s="201">
        <f t="shared" si="66"/>
        <v>0</v>
      </c>
      <c r="X759" s="201">
        <f t="shared" si="67"/>
        <v>0</v>
      </c>
    </row>
    <row r="760" spans="1:24" ht="12.75">
      <c r="A760" s="403"/>
      <c r="B760" s="112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W760" s="201">
        <f t="shared" si="66"/>
        <v>0</v>
      </c>
      <c r="X760" s="201">
        <f t="shared" si="67"/>
        <v>0</v>
      </c>
    </row>
    <row r="761" spans="1:24" ht="12.75">
      <c r="A761" s="403"/>
      <c r="B761" s="112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W761" s="201">
        <f t="shared" si="66"/>
        <v>0</v>
      </c>
      <c r="X761" s="201">
        <f t="shared" si="67"/>
        <v>0</v>
      </c>
    </row>
    <row r="762" spans="1:24" ht="12.75">
      <c r="A762" s="403"/>
      <c r="B762" s="112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W762" s="201">
        <f t="shared" si="66"/>
        <v>0</v>
      </c>
      <c r="X762" s="201">
        <f t="shared" si="67"/>
        <v>0</v>
      </c>
    </row>
    <row r="763" spans="1:24" ht="12.75">
      <c r="A763" s="403"/>
      <c r="B763" s="112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W763" s="201">
        <f t="shared" si="66"/>
        <v>0</v>
      </c>
      <c r="X763" s="201">
        <f t="shared" si="67"/>
        <v>0</v>
      </c>
    </row>
    <row r="764" spans="1:24" ht="12.75">
      <c r="A764" s="403"/>
      <c r="B764" s="112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W764" s="201">
        <f t="shared" si="66"/>
        <v>0</v>
      </c>
      <c r="X764" s="201">
        <f t="shared" si="67"/>
        <v>0</v>
      </c>
    </row>
    <row r="765" spans="1:24" ht="12.75">
      <c r="A765" s="403"/>
      <c r="B765" s="112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W765" s="201">
        <f t="shared" si="66"/>
        <v>0</v>
      </c>
      <c r="X765" s="201">
        <f t="shared" si="67"/>
        <v>0</v>
      </c>
    </row>
    <row r="766" spans="3:24" ht="12.75"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W766" s="201">
        <f t="shared" si="66"/>
        <v>0</v>
      </c>
      <c r="X766" s="201">
        <f t="shared" si="67"/>
        <v>0</v>
      </c>
    </row>
    <row r="767" spans="3:24" ht="12.75"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W767" s="201">
        <f t="shared" si="66"/>
        <v>0</v>
      </c>
      <c r="X767" s="201">
        <f t="shared" si="67"/>
        <v>0</v>
      </c>
    </row>
    <row r="768" spans="23:24" ht="12.75">
      <c r="W768" s="201">
        <f t="shared" si="66"/>
        <v>0</v>
      </c>
      <c r="X768" s="201">
        <f t="shared" si="67"/>
        <v>0</v>
      </c>
    </row>
    <row r="769" spans="1:24" ht="12.75">
      <c r="A769" s="403"/>
      <c r="B769" s="112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W769" s="201">
        <f t="shared" si="66"/>
        <v>0</v>
      </c>
      <c r="X769" s="201">
        <f t="shared" si="67"/>
        <v>0</v>
      </c>
    </row>
    <row r="770" spans="3:24" ht="12.75"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W770" s="201">
        <f t="shared" si="66"/>
        <v>0</v>
      </c>
      <c r="X770" s="201">
        <f t="shared" si="67"/>
        <v>0</v>
      </c>
    </row>
    <row r="771" spans="3:24" ht="12.75"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W771" s="201">
        <f>IF(Z771="",(SUM(C771:V771))*1.2,(SUM(C771:V771)))</f>
        <v>0</v>
      </c>
      <c r="X771" s="201">
        <f>IF(Z771="",(SUM(C771:O771))*0.2,"")</f>
        <v>0</v>
      </c>
    </row>
    <row r="772" spans="23:24" ht="12.75">
      <c r="W772" s="201">
        <f>IF(Z772="",(SUM(C772:V772))*1.2,(SUM(C772:V772)))</f>
        <v>0</v>
      </c>
      <c r="X772" s="201">
        <f>IF(Z772="",(SUM(C772:O772))*0.2,"")</f>
        <v>0</v>
      </c>
    </row>
    <row r="773" spans="3:24" ht="12.75"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W773" s="201">
        <f>IF(Z773="",(SUM(C773:V773))*1.2,(SUM(C773:V773)))</f>
        <v>0</v>
      </c>
      <c r="X773" s="201">
        <f>IF(Z773="",(SUM(C773:O773))*0.2,"")</f>
        <v>0</v>
      </c>
    </row>
    <row r="774" spans="1:25" ht="12.75">
      <c r="A774" s="430">
        <v>41577</v>
      </c>
      <c r="B774" s="112" t="s">
        <v>229</v>
      </c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W774" s="201">
        <f>IF(Z774="",(SUM(C774:V774))*1.2,(SUM(C774:V774)))</f>
        <v>0</v>
      </c>
      <c r="X774" s="201">
        <f>IF(Z774="",(SUM(C774:O774))*0.2,"")</f>
        <v>0</v>
      </c>
      <c r="Y774" s="5" t="s">
        <v>240</v>
      </c>
    </row>
    <row r="775" spans="1:26" ht="13.5" thickBot="1">
      <c r="A775" s="429" t="s">
        <v>237</v>
      </c>
      <c r="B775" s="163" t="s">
        <v>288</v>
      </c>
      <c r="C775" s="191">
        <f>SUM(C715:C774)</f>
        <v>0</v>
      </c>
      <c r="D775" s="191">
        <f aca="true" t="shared" si="68" ref="D775:O775">SUM(D715:D774)</f>
        <v>0</v>
      </c>
      <c r="E775" s="191">
        <f t="shared" si="68"/>
        <v>0</v>
      </c>
      <c r="F775" s="191">
        <f t="shared" si="68"/>
        <v>0</v>
      </c>
      <c r="G775" s="191">
        <f t="shared" si="68"/>
        <v>0</v>
      </c>
      <c r="H775" s="191">
        <f t="shared" si="68"/>
        <v>0</v>
      </c>
      <c r="I775" s="191">
        <f t="shared" si="68"/>
        <v>0</v>
      </c>
      <c r="J775" s="191">
        <f t="shared" si="68"/>
        <v>0</v>
      </c>
      <c r="K775" s="191">
        <f t="shared" si="68"/>
        <v>0</v>
      </c>
      <c r="L775" s="191">
        <f t="shared" si="68"/>
        <v>0</v>
      </c>
      <c r="M775" s="191">
        <f t="shared" si="68"/>
        <v>0</v>
      </c>
      <c r="N775" s="191">
        <f t="shared" si="68"/>
        <v>0</v>
      </c>
      <c r="O775" s="191">
        <f t="shared" si="68"/>
        <v>0</v>
      </c>
      <c r="P775" s="191">
        <f aca="true" t="shared" si="69" ref="P775:V775">SUM(P715:P774)</f>
        <v>0</v>
      </c>
      <c r="Q775" s="191">
        <f t="shared" si="69"/>
        <v>0</v>
      </c>
      <c r="R775" s="191">
        <f t="shared" si="69"/>
        <v>0</v>
      </c>
      <c r="S775" s="191">
        <f t="shared" si="69"/>
        <v>0</v>
      </c>
      <c r="T775" s="191">
        <f t="shared" si="69"/>
        <v>0</v>
      </c>
      <c r="U775" s="191">
        <f t="shared" si="69"/>
        <v>0</v>
      </c>
      <c r="V775" s="191">
        <f t="shared" si="69"/>
        <v>0</v>
      </c>
      <c r="W775" s="208">
        <f>SUM(C775:V775)</f>
        <v>0</v>
      </c>
      <c r="X775" s="191">
        <f>SUM(X715:X774)</f>
        <v>0</v>
      </c>
      <c r="Y775" s="299"/>
      <c r="Z775" s="190">
        <f>SUM(Z715:Z774)</f>
        <v>0</v>
      </c>
    </row>
    <row r="776" spans="1:24" ht="12.75">
      <c r="A776" s="430"/>
      <c r="B776" s="164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W776" s="108"/>
      <c r="X776" s="108"/>
    </row>
    <row r="777" spans="1:26" ht="13.5" thickBot="1">
      <c r="A777" s="430"/>
      <c r="B777" s="165" t="s">
        <v>289</v>
      </c>
      <c r="C777" s="191">
        <f aca="true" t="shared" si="70" ref="C777:P777">(C61+C142+C203+C270+C336+C401+C456+C514+C574+C652+C714+C775)</f>
        <v>0</v>
      </c>
      <c r="D777" s="191">
        <f t="shared" si="70"/>
        <v>0</v>
      </c>
      <c r="E777" s="191">
        <f t="shared" si="70"/>
        <v>0</v>
      </c>
      <c r="F777" s="191">
        <f t="shared" si="70"/>
        <v>0</v>
      </c>
      <c r="G777" s="191">
        <f t="shared" si="70"/>
        <v>0</v>
      </c>
      <c r="H777" s="191">
        <f t="shared" si="70"/>
        <v>0</v>
      </c>
      <c r="I777" s="191">
        <f t="shared" si="70"/>
        <v>0</v>
      </c>
      <c r="J777" s="191">
        <f t="shared" si="70"/>
        <v>0</v>
      </c>
      <c r="K777" s="191">
        <f t="shared" si="70"/>
        <v>0</v>
      </c>
      <c r="L777" s="191">
        <f t="shared" si="70"/>
        <v>0</v>
      </c>
      <c r="M777" s="191">
        <f t="shared" si="70"/>
        <v>0</v>
      </c>
      <c r="N777" s="191">
        <f t="shared" si="70"/>
        <v>0</v>
      </c>
      <c r="O777" s="191">
        <f t="shared" si="70"/>
        <v>0</v>
      </c>
      <c r="P777" s="191">
        <f t="shared" si="70"/>
        <v>0</v>
      </c>
      <c r="Q777" s="191">
        <f aca="true" t="shared" si="71" ref="Q777:X777">Q61+Q142+Q203+Q270+Q336+Q401+Q456+Q514+Q574+Q652+Q714+Q775</f>
        <v>0</v>
      </c>
      <c r="R777" s="191">
        <f t="shared" si="71"/>
        <v>0</v>
      </c>
      <c r="S777" s="191">
        <f t="shared" si="71"/>
        <v>0</v>
      </c>
      <c r="T777" s="191">
        <f t="shared" si="71"/>
        <v>0</v>
      </c>
      <c r="U777" s="191">
        <f t="shared" si="71"/>
        <v>0</v>
      </c>
      <c r="V777" s="191">
        <f t="shared" si="71"/>
        <v>0</v>
      </c>
      <c r="W777" s="191">
        <f t="shared" si="71"/>
        <v>0</v>
      </c>
      <c r="X777" s="191">
        <f t="shared" si="71"/>
        <v>0</v>
      </c>
      <c r="Y777" s="299"/>
      <c r="Z777" s="358"/>
    </row>
    <row r="778" spans="1:24" ht="12.75">
      <c r="A778" s="430"/>
      <c r="B778" s="112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W778" s="108">
        <f>SUM(C777:V777)</f>
        <v>0</v>
      </c>
      <c r="X778" s="108" t="s">
        <v>56</v>
      </c>
    </row>
    <row r="779" spans="1:24" ht="12.75">
      <c r="A779" s="430"/>
      <c r="B779" s="112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W779" s="192">
        <f>W777-C777-S777-T777-U777-V777</f>
        <v>0</v>
      </c>
      <c r="X779" s="192" t="s">
        <v>395</v>
      </c>
    </row>
    <row r="780" spans="1:24" ht="12.75">
      <c r="A780" s="430"/>
      <c r="B780" s="112"/>
      <c r="N780" s="117" t="s">
        <v>5</v>
      </c>
      <c r="S780" s="63"/>
      <c r="T780" s="63"/>
      <c r="W780" s="192">
        <f>W777-U777-T777-S777-V777</f>
        <v>0</v>
      </c>
      <c r="X780" s="1" t="s">
        <v>224</v>
      </c>
    </row>
    <row r="781" spans="1:2" ht="12.75">
      <c r="A781" s="431"/>
      <c r="B781" s="112"/>
    </row>
    <row r="782" spans="1:2" ht="12.75">
      <c r="A782" s="404" t="s">
        <v>261</v>
      </c>
      <c r="B782" s="112"/>
    </row>
    <row r="783" spans="1:24" ht="12.75">
      <c r="A783" s="430"/>
      <c r="B783" s="64" t="s">
        <v>36</v>
      </c>
      <c r="W783" s="113"/>
      <c r="X783" s="113"/>
    </row>
    <row r="784" spans="1:24" ht="12.75">
      <c r="A784" s="430"/>
      <c r="B784" s="64" t="s">
        <v>37</v>
      </c>
      <c r="W784" s="113"/>
      <c r="X784" s="113"/>
    </row>
    <row r="785" spans="1:2" ht="12.75">
      <c r="A785" s="430"/>
      <c r="B785" s="64" t="s">
        <v>325</v>
      </c>
    </row>
    <row r="786" spans="1:2" ht="12.75">
      <c r="A786" s="430"/>
      <c r="B786" s="64" t="s">
        <v>35</v>
      </c>
    </row>
    <row r="787" spans="1:2" ht="12.75">
      <c r="A787" s="430"/>
      <c r="B787" s="112"/>
    </row>
    <row r="788" spans="1:2" ht="12.75">
      <c r="A788" s="430"/>
      <c r="B788" s="112"/>
    </row>
    <row r="789" spans="1:2" ht="12.75">
      <c r="A789" s="430"/>
      <c r="B789" s="112"/>
    </row>
    <row r="790" spans="1:2" ht="12.75">
      <c r="A790" s="430"/>
      <c r="B790" s="112"/>
    </row>
    <row r="791" spans="1:2" ht="12.75">
      <c r="A791" s="430"/>
      <c r="B791" s="112"/>
    </row>
    <row r="792" spans="1:2" ht="12.75">
      <c r="A792" s="430"/>
      <c r="B792" s="112"/>
    </row>
    <row r="793" spans="1:2" ht="12.75">
      <c r="A793" s="430"/>
      <c r="B793" s="112"/>
    </row>
    <row r="794" spans="1:2" ht="12.75">
      <c r="A794" s="430"/>
      <c r="B794" s="112"/>
    </row>
    <row r="795" spans="1:2" ht="12.75">
      <c r="A795" s="430"/>
      <c r="B795" s="112"/>
    </row>
    <row r="796" spans="1:2" ht="12.75">
      <c r="A796" s="430"/>
      <c r="B796" s="112"/>
    </row>
    <row r="797" spans="1:2" ht="12.75">
      <c r="A797" s="432"/>
      <c r="B797" s="112"/>
    </row>
    <row r="798" spans="1:15" ht="12.75">
      <c r="A798" s="430"/>
      <c r="B798" s="112"/>
      <c r="O798" s="59"/>
    </row>
    <row r="799" spans="1:14" ht="12.75">
      <c r="A799" s="430"/>
      <c r="B799" s="112"/>
      <c r="C799" s="99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</row>
    <row r="800" spans="1:5" ht="12.75">
      <c r="A800" s="430"/>
      <c r="B800" s="112"/>
      <c r="E800" s="99"/>
    </row>
    <row r="801" spans="1:2" ht="13.5">
      <c r="A801" s="430"/>
      <c r="B801" s="166"/>
    </row>
    <row r="802" spans="1:2" ht="12.75">
      <c r="A802" s="430"/>
      <c r="B802" s="112"/>
    </row>
    <row r="803" spans="1:2" ht="12.75">
      <c r="A803" s="430"/>
      <c r="B803" s="112"/>
    </row>
    <row r="804" spans="1:2" ht="12.75">
      <c r="A804" s="430"/>
      <c r="B804" s="112"/>
    </row>
    <row r="805" spans="1:2" ht="12.75">
      <c r="A805" s="430"/>
      <c r="B805" s="112"/>
    </row>
    <row r="806" spans="1:2" ht="12.75">
      <c r="A806" s="430"/>
      <c r="B806" s="112"/>
    </row>
    <row r="807" spans="1:2" ht="12.75">
      <c r="A807" s="430"/>
      <c r="B807" s="112"/>
    </row>
    <row r="808" spans="1:2" ht="12.75">
      <c r="A808" s="430"/>
      <c r="B808" s="112"/>
    </row>
    <row r="809" spans="1:2" ht="12.75">
      <c r="A809" s="430"/>
      <c r="B809" s="112"/>
    </row>
    <row r="810" spans="1:2" ht="12.75">
      <c r="A810" s="430"/>
      <c r="B810" s="167"/>
    </row>
    <row r="811" spans="1:2" ht="12.75">
      <c r="A811" s="430"/>
      <c r="B811" s="167"/>
    </row>
    <row r="812" spans="1:2" ht="12.75">
      <c r="A812" s="430"/>
      <c r="B812" s="167"/>
    </row>
    <row r="813" spans="1:2" ht="12.75">
      <c r="A813" s="430"/>
      <c r="B813" s="112"/>
    </row>
    <row r="814" spans="1:2" ht="12.75">
      <c r="A814" s="430"/>
      <c r="B814" s="112"/>
    </row>
    <row r="815" spans="1:2" ht="12.75">
      <c r="A815" s="430"/>
      <c r="B815" s="112"/>
    </row>
    <row r="816" spans="1:16" ht="12.75">
      <c r="A816" s="430"/>
      <c r="B816" s="112"/>
      <c r="P816" s="113"/>
    </row>
    <row r="817" spans="1:2" ht="12.75">
      <c r="A817" s="430"/>
      <c r="B817" s="112"/>
    </row>
    <row r="818" spans="1:2" ht="12.75">
      <c r="A818" s="430"/>
      <c r="B818" s="112"/>
    </row>
    <row r="819" spans="1:2" ht="12.75">
      <c r="A819" s="430"/>
      <c r="B819" s="112"/>
    </row>
    <row r="820" spans="1:2" ht="12.75">
      <c r="A820" s="430"/>
      <c r="B820" s="112"/>
    </row>
    <row r="821" spans="1:2" ht="12.75">
      <c r="A821" s="430"/>
      <c r="B821" s="112"/>
    </row>
    <row r="822" spans="1:2" ht="12.75">
      <c r="A822" s="430"/>
      <c r="B822" s="112"/>
    </row>
    <row r="823" spans="1:2" ht="12.75">
      <c r="A823" s="430"/>
      <c r="B823" s="112"/>
    </row>
    <row r="824" spans="1:2" ht="12.75">
      <c r="A824" s="430"/>
      <c r="B824" s="112"/>
    </row>
    <row r="825" spans="1:2" ht="12.75">
      <c r="A825" s="430"/>
      <c r="B825" s="112"/>
    </row>
    <row r="826" spans="1:2" ht="12.75">
      <c r="A826" s="430"/>
      <c r="B826" s="112"/>
    </row>
    <row r="827" spans="1:2" ht="12.75">
      <c r="A827" s="430"/>
      <c r="B827" s="112"/>
    </row>
    <row r="828" spans="1:2" ht="12.75">
      <c r="A828" s="430"/>
      <c r="B828" s="112"/>
    </row>
    <row r="829" spans="1:2" ht="12.75">
      <c r="A829" s="430"/>
      <c r="B829" s="112"/>
    </row>
    <row r="830" spans="1:2" ht="12.75">
      <c r="A830" s="430"/>
      <c r="B830" s="112"/>
    </row>
    <row r="831" spans="1:2" ht="12.75">
      <c r="A831" s="430"/>
      <c r="B831" s="112"/>
    </row>
    <row r="832" spans="1:2" ht="12.75">
      <c r="A832" s="430"/>
      <c r="B832" s="112"/>
    </row>
    <row r="833" spans="1:2" ht="12.75">
      <c r="A833" s="430"/>
      <c r="B833" s="112"/>
    </row>
    <row r="834" spans="1:2" ht="12.75">
      <c r="A834" s="430"/>
      <c r="B834" s="112"/>
    </row>
    <row r="835" spans="1:2" ht="12.75">
      <c r="A835" s="430"/>
      <c r="B835" s="112"/>
    </row>
    <row r="836" spans="1:2" ht="12.75">
      <c r="A836" s="430"/>
      <c r="B836" s="112"/>
    </row>
    <row r="837" spans="1:2" ht="12.75">
      <c r="A837" s="430"/>
      <c r="B837" s="112"/>
    </row>
    <row r="838" spans="1:2" ht="12.75">
      <c r="A838" s="430"/>
      <c r="B838" s="112"/>
    </row>
    <row r="839" spans="1:2" ht="12.75">
      <c r="A839" s="430"/>
      <c r="B839" s="112"/>
    </row>
    <row r="840" spans="1:2" ht="12.75">
      <c r="A840" s="430"/>
      <c r="B840" s="112"/>
    </row>
    <row r="841" spans="1:2" ht="12.75">
      <c r="A841" s="430"/>
      <c r="B841" s="112"/>
    </row>
    <row r="842" spans="1:2" ht="12.75">
      <c r="A842" s="430"/>
      <c r="B842" s="112"/>
    </row>
    <row r="843" spans="1:2" ht="12.75">
      <c r="A843" s="430"/>
      <c r="B843" s="112"/>
    </row>
    <row r="844" spans="1:2" ht="12.75">
      <c r="A844" s="430"/>
      <c r="B844" s="112"/>
    </row>
    <row r="845" spans="1:2" ht="12.75">
      <c r="A845" s="430"/>
      <c r="B845" s="112"/>
    </row>
    <row r="846" spans="1:2" ht="12.75">
      <c r="A846" s="430"/>
      <c r="B846" s="112"/>
    </row>
    <row r="847" spans="1:2" ht="12.75">
      <c r="A847" s="430"/>
      <c r="B847" s="112"/>
    </row>
    <row r="848" spans="1:2" ht="12.75">
      <c r="A848" s="430"/>
      <c r="B848" s="112"/>
    </row>
    <row r="849" spans="1:2" ht="12.75">
      <c r="A849" s="430"/>
      <c r="B849" s="112"/>
    </row>
    <row r="850" spans="1:2" ht="12.75">
      <c r="A850" s="430"/>
      <c r="B850" s="112"/>
    </row>
    <row r="851" spans="1:2" ht="12.75">
      <c r="A851" s="430"/>
      <c r="B851" s="112"/>
    </row>
    <row r="852" spans="1:2" ht="12.75">
      <c r="A852" s="430"/>
      <c r="B852" s="112"/>
    </row>
    <row r="853" spans="1:2" ht="12.75">
      <c r="A853" s="430"/>
      <c r="B853" s="112"/>
    </row>
    <row r="854" spans="1:2" ht="12.75">
      <c r="A854" s="430"/>
      <c r="B854" s="112"/>
    </row>
    <row r="855" spans="1:2" ht="12.75">
      <c r="A855" s="430"/>
      <c r="B855" s="112"/>
    </row>
    <row r="856" spans="1:2" ht="12.75">
      <c r="A856" s="430"/>
      <c r="B856" s="112"/>
    </row>
    <row r="857" spans="1:2" ht="12.75">
      <c r="A857" s="430"/>
      <c r="B857" s="112"/>
    </row>
    <row r="858" spans="1:2" ht="12.75">
      <c r="A858" s="430"/>
      <c r="B858" s="112"/>
    </row>
    <row r="859" spans="1:2" ht="12.75">
      <c r="A859" s="430"/>
      <c r="B859" s="112"/>
    </row>
    <row r="860" spans="1:2" ht="12.75">
      <c r="A860" s="430"/>
      <c r="B860" s="112"/>
    </row>
    <row r="861" spans="1:2" ht="12.75">
      <c r="A861" s="430"/>
      <c r="B861" s="112"/>
    </row>
    <row r="862" spans="1:2" ht="12.75">
      <c r="A862" s="430"/>
      <c r="B862" s="112"/>
    </row>
    <row r="863" spans="1:2" ht="12.75">
      <c r="A863" s="430"/>
      <c r="B863" s="112"/>
    </row>
    <row r="864" spans="1:2" ht="12.75">
      <c r="A864" s="430"/>
      <c r="B864" s="112"/>
    </row>
    <row r="865" spans="1:2" ht="12.75">
      <c r="A865" s="430"/>
      <c r="B865" s="112"/>
    </row>
    <row r="866" spans="1:2" ht="12.75">
      <c r="A866" s="430"/>
      <c r="B866" s="112"/>
    </row>
    <row r="867" spans="1:2" ht="12.75">
      <c r="A867" s="430"/>
      <c r="B867" s="112"/>
    </row>
    <row r="868" spans="1:2" ht="12.75">
      <c r="A868" s="430"/>
      <c r="B868" s="112"/>
    </row>
    <row r="869" spans="1:2" ht="12.75">
      <c r="A869" s="430"/>
      <c r="B869" s="112"/>
    </row>
    <row r="870" spans="1:2" ht="12.75">
      <c r="A870" s="430"/>
      <c r="B870" s="112"/>
    </row>
    <row r="871" spans="1:2" ht="12.75">
      <c r="A871" s="430"/>
      <c r="B871" s="112"/>
    </row>
    <row r="872" spans="1:2" ht="12.75">
      <c r="A872" s="430"/>
      <c r="B872" s="112"/>
    </row>
    <row r="873" spans="1:2" ht="12.75">
      <c r="A873" s="430"/>
      <c r="B873" s="112"/>
    </row>
    <row r="874" spans="1:2" ht="12.75">
      <c r="A874" s="430"/>
      <c r="B874" s="112"/>
    </row>
    <row r="875" spans="1:2" ht="12.75">
      <c r="A875" s="430"/>
      <c r="B875" s="112"/>
    </row>
    <row r="876" spans="1:2" ht="12.75">
      <c r="A876" s="430"/>
      <c r="B876" s="112"/>
    </row>
    <row r="877" spans="1:2" ht="12.75">
      <c r="A877" s="430"/>
      <c r="B877" s="112"/>
    </row>
    <row r="878" spans="1:2" ht="12.75">
      <c r="A878" s="430"/>
      <c r="B878" s="112"/>
    </row>
    <row r="879" spans="1:2" ht="12.75">
      <c r="A879" s="430"/>
      <c r="B879" s="112"/>
    </row>
    <row r="880" spans="1:2" ht="12.75">
      <c r="A880" s="430"/>
      <c r="B880" s="112"/>
    </row>
    <row r="881" spans="1:2" ht="12.75">
      <c r="A881" s="430"/>
      <c r="B881" s="112"/>
    </row>
    <row r="882" spans="1:2" ht="12.75">
      <c r="A882" s="430"/>
      <c r="B882" s="112"/>
    </row>
    <row r="883" spans="1:2" ht="12.75">
      <c r="A883" s="430"/>
      <c r="B883" s="112"/>
    </row>
    <row r="884" spans="1:2" ht="12.75">
      <c r="A884" s="430"/>
      <c r="B884" s="112"/>
    </row>
    <row r="885" spans="1:2" ht="12.75">
      <c r="A885" s="430"/>
      <c r="B885" s="112"/>
    </row>
    <row r="886" spans="1:2" ht="12.75">
      <c r="A886" s="430"/>
      <c r="B886" s="112"/>
    </row>
    <row r="887" spans="1:2" ht="12.75">
      <c r="A887" s="430"/>
      <c r="B887" s="112"/>
    </row>
    <row r="888" spans="1:2" ht="12.75">
      <c r="A888" s="430"/>
      <c r="B888" s="112"/>
    </row>
    <row r="889" spans="1:2" ht="12.75">
      <c r="A889" s="430"/>
      <c r="B889" s="112"/>
    </row>
    <row r="890" spans="1:2" ht="12.75">
      <c r="A890" s="430"/>
      <c r="B890" s="112"/>
    </row>
    <row r="891" spans="1:2" ht="12.75">
      <c r="A891" s="430"/>
      <c r="B891" s="112"/>
    </row>
    <row r="892" spans="1:2" ht="12.75">
      <c r="A892" s="430"/>
      <c r="B892" s="112"/>
    </row>
    <row r="893" spans="1:2" ht="12.75">
      <c r="A893" s="430"/>
      <c r="B893" s="112"/>
    </row>
    <row r="894" spans="1:2" ht="12.75">
      <c r="A894" s="430"/>
      <c r="B894" s="112"/>
    </row>
    <row r="895" spans="1:2" ht="12.75">
      <c r="A895" s="430"/>
      <c r="B895" s="112"/>
    </row>
    <row r="896" spans="1:2" ht="12.75">
      <c r="A896" s="430"/>
      <c r="B896" s="112"/>
    </row>
    <row r="897" spans="1:2" ht="12.75">
      <c r="A897" s="430"/>
      <c r="B897" s="112"/>
    </row>
    <row r="898" spans="1:2" ht="12.75">
      <c r="A898" s="430"/>
      <c r="B898" s="112"/>
    </row>
    <row r="899" spans="1:2" ht="12.75">
      <c r="A899" s="430"/>
      <c r="B899" s="112"/>
    </row>
    <row r="900" spans="1:2" ht="12.75">
      <c r="A900" s="430"/>
      <c r="B900" s="112"/>
    </row>
    <row r="901" spans="1:2" ht="12.75">
      <c r="A901" s="430"/>
      <c r="B901" s="112"/>
    </row>
    <row r="902" spans="1:2" ht="12.75">
      <c r="A902" s="430"/>
      <c r="B902" s="112"/>
    </row>
    <row r="903" spans="1:2" ht="12.75">
      <c r="A903" s="430"/>
      <c r="B903" s="112"/>
    </row>
    <row r="904" spans="1:2" ht="12.75">
      <c r="A904" s="430"/>
      <c r="B904" s="112"/>
    </row>
    <row r="905" spans="1:2" ht="12.75">
      <c r="A905" s="430"/>
      <c r="B905" s="112"/>
    </row>
    <row r="906" spans="1:2" ht="12.75">
      <c r="A906" s="430"/>
      <c r="B906" s="112"/>
    </row>
    <row r="907" spans="1:2" ht="12.75">
      <c r="A907" s="430"/>
      <c r="B907" s="112"/>
    </row>
    <row r="908" spans="1:2" ht="12.75">
      <c r="A908" s="430"/>
      <c r="B908" s="112"/>
    </row>
    <row r="909" spans="1:2" ht="12.75">
      <c r="A909" s="430"/>
      <c r="B909" s="112"/>
    </row>
    <row r="910" spans="1:2" ht="12.75">
      <c r="A910" s="430"/>
      <c r="B910" s="112"/>
    </row>
    <row r="911" spans="1:2" ht="12.75">
      <c r="A911" s="430"/>
      <c r="B911" s="112"/>
    </row>
    <row r="912" spans="1:2" ht="12.75">
      <c r="A912" s="430"/>
      <c r="B912" s="112"/>
    </row>
    <row r="913" spans="1:2" ht="12.75">
      <c r="A913" s="430"/>
      <c r="B913" s="112"/>
    </row>
    <row r="914" spans="1:2" ht="12.75">
      <c r="A914" s="430"/>
      <c r="B914" s="112"/>
    </row>
    <row r="915" spans="1:2" ht="12.75">
      <c r="A915" s="430"/>
      <c r="B915" s="112"/>
    </row>
    <row r="916" spans="1:2" ht="12.75">
      <c r="A916" s="430"/>
      <c r="B916" s="112"/>
    </row>
    <row r="917" spans="1:2" ht="12.75">
      <c r="A917" s="430"/>
      <c r="B917" s="112"/>
    </row>
    <row r="918" spans="1:2" ht="12.75">
      <c r="A918" s="430"/>
      <c r="B918" s="112"/>
    </row>
    <row r="919" spans="1:2" ht="12.75">
      <c r="A919" s="430"/>
      <c r="B919" s="112"/>
    </row>
    <row r="920" spans="1:2" ht="12.75">
      <c r="A920" s="430"/>
      <c r="B920" s="112"/>
    </row>
    <row r="921" spans="1:2" ht="12.75">
      <c r="A921" s="430"/>
      <c r="B921" s="112"/>
    </row>
    <row r="922" spans="1:2" ht="12.75">
      <c r="A922" s="430"/>
      <c r="B922" s="112"/>
    </row>
    <row r="923" spans="1:2" ht="12.75">
      <c r="A923" s="430"/>
      <c r="B923" s="112"/>
    </row>
    <row r="924" spans="1:2" ht="12.75">
      <c r="A924" s="430"/>
      <c r="B924" s="112"/>
    </row>
    <row r="925" spans="1:2" ht="12.75">
      <c r="A925" s="430"/>
      <c r="B925" s="112"/>
    </row>
    <row r="926" spans="1:2" ht="12.75">
      <c r="A926" s="430"/>
      <c r="B926" s="112"/>
    </row>
    <row r="927" spans="1:2" ht="12.75">
      <c r="A927" s="430"/>
      <c r="B927" s="112"/>
    </row>
    <row r="928" spans="1:2" ht="12.75">
      <c r="A928" s="430"/>
      <c r="B928" s="112"/>
    </row>
    <row r="929" spans="1:2" ht="12.75">
      <c r="A929" s="430"/>
      <c r="B929" s="112"/>
    </row>
    <row r="930" spans="1:2" ht="12.75">
      <c r="A930" s="430"/>
      <c r="B930" s="112"/>
    </row>
    <row r="931" spans="1:2" ht="12.75">
      <c r="A931" s="430"/>
      <c r="B931" s="112"/>
    </row>
    <row r="932" spans="1:2" ht="12.75">
      <c r="A932" s="430"/>
      <c r="B932" s="112"/>
    </row>
    <row r="933" spans="1:2" ht="12.75">
      <c r="A933" s="430"/>
      <c r="B933" s="112"/>
    </row>
    <row r="934" spans="1:2" ht="12.75">
      <c r="A934" s="430"/>
      <c r="B934" s="112"/>
    </row>
    <row r="935" spans="1:2" ht="12.75">
      <c r="A935" s="430"/>
      <c r="B935" s="112"/>
    </row>
    <row r="936" spans="1:2" ht="12.75">
      <c r="A936" s="430"/>
      <c r="B936" s="112"/>
    </row>
    <row r="937" spans="1:2" ht="12.75">
      <c r="A937" s="430"/>
      <c r="B937" s="112"/>
    </row>
    <row r="938" spans="1:2" ht="12.75">
      <c r="A938" s="430"/>
      <c r="B938" s="112"/>
    </row>
    <row r="939" spans="1:2" ht="12.75">
      <c r="A939" s="430"/>
      <c r="B939" s="112"/>
    </row>
    <row r="940" spans="1:2" ht="12.75">
      <c r="A940" s="430"/>
      <c r="B940" s="112"/>
    </row>
    <row r="941" spans="1:2" ht="12.75">
      <c r="A941" s="430"/>
      <c r="B941" s="112"/>
    </row>
    <row r="942" spans="1:2" ht="12.75">
      <c r="A942" s="430"/>
      <c r="B942" s="112"/>
    </row>
    <row r="943" spans="1:2" ht="12.75">
      <c r="A943" s="430"/>
      <c r="B943" s="112"/>
    </row>
    <row r="944" spans="1:2" ht="12.75">
      <c r="A944" s="430"/>
      <c r="B944" s="112"/>
    </row>
    <row r="945" spans="1:2" ht="12.75">
      <c r="A945" s="430"/>
      <c r="B945" s="112"/>
    </row>
    <row r="946" ht="12.75">
      <c r="B946" s="112"/>
    </row>
    <row r="947" ht="12.75">
      <c r="B947" s="112"/>
    </row>
    <row r="948" ht="12.75">
      <c r="B948" s="112"/>
    </row>
    <row r="949" ht="12.75">
      <c r="B949" s="112"/>
    </row>
    <row r="950" ht="12.75">
      <c r="B950" s="112"/>
    </row>
    <row r="951" ht="12.75">
      <c r="B951" s="112"/>
    </row>
    <row r="952" ht="12.75">
      <c r="B952" s="112"/>
    </row>
    <row r="953" ht="12.75">
      <c r="B953" s="112"/>
    </row>
    <row r="954" ht="12.75">
      <c r="B954" s="112"/>
    </row>
    <row r="955" ht="12.75">
      <c r="B955" s="112"/>
    </row>
    <row r="956" ht="12.75">
      <c r="B956" s="112"/>
    </row>
    <row r="957" ht="12.75">
      <c r="B957" s="112"/>
    </row>
    <row r="958" ht="12.75">
      <c r="B958" s="112"/>
    </row>
    <row r="959" ht="12.75">
      <c r="B959" s="112"/>
    </row>
    <row r="960" ht="12.75">
      <c r="B960" s="112"/>
    </row>
    <row r="961" ht="12.75">
      <c r="B961" s="112"/>
    </row>
    <row r="962" ht="12.75">
      <c r="B962" s="112"/>
    </row>
    <row r="963" ht="12.75">
      <c r="B963" s="112"/>
    </row>
    <row r="964" ht="12.75">
      <c r="B964" s="112"/>
    </row>
    <row r="965" ht="12.75">
      <c r="B965" s="112"/>
    </row>
    <row r="966" ht="12.75">
      <c r="B966" s="112"/>
    </row>
    <row r="967" ht="12.75">
      <c r="B967" s="112"/>
    </row>
    <row r="968" ht="12.75">
      <c r="B968" s="112"/>
    </row>
    <row r="969" ht="12.75">
      <c r="B969" s="112"/>
    </row>
    <row r="970" ht="12.75">
      <c r="B970" s="112"/>
    </row>
    <row r="971" ht="12.75">
      <c r="B971" s="112"/>
    </row>
    <row r="972" ht="12.75">
      <c r="B972" s="112"/>
    </row>
    <row r="973" ht="12.75">
      <c r="B973" s="112"/>
    </row>
    <row r="974" ht="12.75">
      <c r="B974" s="112"/>
    </row>
    <row r="975" ht="12.75">
      <c r="B975" s="112"/>
    </row>
    <row r="976" ht="12.75">
      <c r="B976" s="112"/>
    </row>
    <row r="977" ht="12.75">
      <c r="B977" s="112"/>
    </row>
    <row r="978" ht="12.75">
      <c r="B978" s="112"/>
    </row>
    <row r="979" ht="12.75">
      <c r="B979" s="112"/>
    </row>
    <row r="980" ht="12.75">
      <c r="B980" s="112"/>
    </row>
    <row r="981" ht="12.75">
      <c r="B981" s="112"/>
    </row>
    <row r="982" ht="12.75">
      <c r="B982" s="112"/>
    </row>
    <row r="983" ht="12.75">
      <c r="B983" s="112"/>
    </row>
    <row r="984" ht="12.75">
      <c r="B984" s="112"/>
    </row>
    <row r="985" ht="12.75">
      <c r="B985" s="112"/>
    </row>
    <row r="986" ht="12.75">
      <c r="B986" s="112"/>
    </row>
    <row r="987" ht="12.75">
      <c r="B987" s="112"/>
    </row>
    <row r="988" ht="12.75">
      <c r="B988" s="112"/>
    </row>
    <row r="989" ht="12.75">
      <c r="B989" s="112"/>
    </row>
    <row r="990" ht="12.75">
      <c r="B990" s="112"/>
    </row>
    <row r="991" ht="12.75">
      <c r="B991" s="112"/>
    </row>
    <row r="992" ht="12.75">
      <c r="B992" s="112"/>
    </row>
    <row r="993" ht="12.75">
      <c r="B993" s="112"/>
    </row>
    <row r="994" ht="12.75">
      <c r="B994" s="112"/>
    </row>
    <row r="995" ht="12.75">
      <c r="B995" s="112"/>
    </row>
    <row r="996" ht="12.75">
      <c r="B996" s="112"/>
    </row>
    <row r="997" ht="12.75">
      <c r="B997" s="112"/>
    </row>
    <row r="998" ht="12.75">
      <c r="B998" s="112"/>
    </row>
    <row r="999" ht="12.75">
      <c r="B999" s="112"/>
    </row>
    <row r="1000" ht="12.75">
      <c r="B1000" s="112"/>
    </row>
    <row r="1001" ht="12.75">
      <c r="B1001" s="112"/>
    </row>
    <row r="1002" ht="12.75">
      <c r="B1002" s="112"/>
    </row>
    <row r="1003" ht="12.75">
      <c r="B1003" s="112"/>
    </row>
    <row r="1004" ht="12.75">
      <c r="B1004" s="112"/>
    </row>
    <row r="1005" ht="12.75">
      <c r="B1005" s="112"/>
    </row>
    <row r="1006" ht="12.75">
      <c r="B1006" s="112"/>
    </row>
    <row r="1007" ht="12.75">
      <c r="B1007" s="112"/>
    </row>
    <row r="1008" ht="12.75">
      <c r="B1008" s="112"/>
    </row>
    <row r="1009" ht="12.75">
      <c r="B1009" s="112"/>
    </row>
    <row r="1010" ht="12.75">
      <c r="B1010" s="112"/>
    </row>
    <row r="1011" ht="12.75">
      <c r="B1011" s="112"/>
    </row>
    <row r="1012" ht="12.75">
      <c r="B1012" s="112"/>
    </row>
    <row r="1013" ht="12.75">
      <c r="B1013" s="112"/>
    </row>
    <row r="1014" ht="12.75">
      <c r="B1014" s="112"/>
    </row>
    <row r="1015" ht="12.75">
      <c r="B1015" s="112"/>
    </row>
    <row r="1016" ht="12.75">
      <c r="B1016" s="112"/>
    </row>
    <row r="1017" ht="12.75">
      <c r="B1017" s="112"/>
    </row>
    <row r="1018" ht="12.75">
      <c r="B1018" s="112"/>
    </row>
    <row r="1019" ht="12.75">
      <c r="B1019" s="112"/>
    </row>
    <row r="1020" ht="12.75">
      <c r="B1020" s="112"/>
    </row>
    <row r="1021" ht="12.75">
      <c r="B1021" s="112"/>
    </row>
    <row r="1022" ht="12.75">
      <c r="B1022" s="112"/>
    </row>
    <row r="1023" ht="12.75">
      <c r="B1023" s="112"/>
    </row>
    <row r="1024" ht="12.75">
      <c r="B1024" s="112"/>
    </row>
    <row r="1025" ht="12.75">
      <c r="B1025" s="112"/>
    </row>
    <row r="1026" ht="12.75">
      <c r="B1026" s="112"/>
    </row>
    <row r="1027" ht="12.75">
      <c r="B1027" s="112"/>
    </row>
    <row r="1028" ht="12.75">
      <c r="B1028" s="112"/>
    </row>
    <row r="1029" ht="12.75">
      <c r="B1029" s="112"/>
    </row>
    <row r="1030" ht="12.75">
      <c r="B1030" s="112"/>
    </row>
    <row r="1031" ht="12.75">
      <c r="B1031" s="112"/>
    </row>
    <row r="1032" ht="12.75">
      <c r="B1032" s="112"/>
    </row>
    <row r="1033" ht="12.75">
      <c r="B1033" s="112"/>
    </row>
    <row r="1034" ht="12.75">
      <c r="B1034" s="112"/>
    </row>
    <row r="1035" ht="12.75">
      <c r="B1035" s="112"/>
    </row>
    <row r="1036" ht="12.75">
      <c r="B1036" s="112"/>
    </row>
    <row r="1037" ht="12.75">
      <c r="B1037" s="112"/>
    </row>
    <row r="1038" ht="12.75">
      <c r="B1038" s="112"/>
    </row>
    <row r="1039" ht="12.75">
      <c r="B1039" s="112"/>
    </row>
    <row r="1040" ht="12.75">
      <c r="B1040" s="112"/>
    </row>
    <row r="1041" ht="12.75">
      <c r="B1041" s="112"/>
    </row>
    <row r="1042" ht="12.75">
      <c r="B1042" s="112"/>
    </row>
    <row r="1043" ht="12.75">
      <c r="B1043" s="112"/>
    </row>
    <row r="1044" ht="12.75">
      <c r="B1044" s="112"/>
    </row>
    <row r="1045" ht="12.75">
      <c r="B1045" s="112"/>
    </row>
    <row r="1046" ht="12.75">
      <c r="B1046" s="112"/>
    </row>
    <row r="1047" ht="12.75">
      <c r="B1047" s="112"/>
    </row>
    <row r="1048" ht="12.75">
      <c r="B1048" s="112"/>
    </row>
    <row r="1049" ht="12.75">
      <c r="B1049" s="112"/>
    </row>
    <row r="1050" ht="12.75">
      <c r="B1050" s="112"/>
    </row>
    <row r="1051" ht="12.75">
      <c r="B1051" s="112"/>
    </row>
    <row r="1052" ht="12.75">
      <c r="B1052" s="112"/>
    </row>
    <row r="1053" ht="12.75">
      <c r="B1053" s="112"/>
    </row>
    <row r="1054" ht="12.75">
      <c r="B1054" s="112"/>
    </row>
    <row r="1055" ht="12.75">
      <c r="B1055" s="112"/>
    </row>
    <row r="1056" ht="12.75">
      <c r="B1056" s="112"/>
    </row>
    <row r="1057" ht="12.75">
      <c r="B1057" s="112"/>
    </row>
    <row r="1058" ht="12.75">
      <c r="B1058" s="112"/>
    </row>
    <row r="1059" ht="12.75">
      <c r="B1059" s="112"/>
    </row>
    <row r="1060" ht="12.75">
      <c r="B1060" s="112"/>
    </row>
    <row r="1061" ht="12.75">
      <c r="B1061" s="112"/>
    </row>
    <row r="1062" ht="12.75">
      <c r="B1062" s="112"/>
    </row>
    <row r="1063" ht="12.75">
      <c r="B1063" s="112"/>
    </row>
    <row r="1064" ht="12.75">
      <c r="B1064" s="112"/>
    </row>
    <row r="1065" ht="12.75">
      <c r="B1065" s="112"/>
    </row>
    <row r="1066" ht="12.75">
      <c r="B1066" s="112"/>
    </row>
    <row r="1067" ht="12.75">
      <c r="B1067" s="112"/>
    </row>
    <row r="1068" ht="12.75">
      <c r="B1068" s="112"/>
    </row>
    <row r="1069" ht="12.75">
      <c r="B1069" s="112"/>
    </row>
    <row r="1070" ht="12.75">
      <c r="B1070" s="112"/>
    </row>
    <row r="1071" ht="12.75">
      <c r="B1071" s="112"/>
    </row>
    <row r="1072" ht="12.75">
      <c r="B1072" s="112"/>
    </row>
    <row r="1073" ht="12.75">
      <c r="B1073" s="112"/>
    </row>
    <row r="1074" ht="12.75">
      <c r="B1074" s="112"/>
    </row>
    <row r="1075" ht="12.75">
      <c r="B1075" s="112"/>
    </row>
    <row r="1076" ht="12.75">
      <c r="B1076" s="112"/>
    </row>
    <row r="1077" ht="12.75">
      <c r="B1077" s="112"/>
    </row>
    <row r="1078" ht="12.75">
      <c r="B1078" s="112"/>
    </row>
    <row r="1079" ht="12.75">
      <c r="B1079" s="112"/>
    </row>
    <row r="1080" ht="12.75">
      <c r="B1080" s="112"/>
    </row>
    <row r="1081" ht="12.75">
      <c r="B1081" s="112"/>
    </row>
    <row r="1082" ht="12.75">
      <c r="B1082" s="112"/>
    </row>
    <row r="1083" ht="12.75">
      <c r="B1083" s="112"/>
    </row>
    <row r="1084" ht="12.75">
      <c r="B1084" s="112"/>
    </row>
    <row r="1085" ht="12.75">
      <c r="B1085" s="112"/>
    </row>
    <row r="1086" ht="12.75">
      <c r="B1086" s="112"/>
    </row>
    <row r="1087" ht="12.75">
      <c r="B1087" s="112"/>
    </row>
    <row r="1088" ht="12.75">
      <c r="B1088" s="112"/>
    </row>
    <row r="1089" ht="12.75">
      <c r="B1089" s="112"/>
    </row>
    <row r="1090" ht="12.75">
      <c r="B1090" s="112"/>
    </row>
    <row r="1091" ht="12.75">
      <c r="B1091" s="112"/>
    </row>
    <row r="1092" ht="12.75">
      <c r="B1092" s="112"/>
    </row>
    <row r="1093" ht="12.75">
      <c r="B1093" s="112"/>
    </row>
    <row r="1094" ht="12.75">
      <c r="B1094" s="112"/>
    </row>
    <row r="1095" ht="12.75">
      <c r="B1095" s="112"/>
    </row>
    <row r="1096" ht="12.75">
      <c r="B1096" s="112"/>
    </row>
    <row r="1097" ht="12.75">
      <c r="B1097" s="112"/>
    </row>
    <row r="1098" ht="12.75">
      <c r="B1098" s="112"/>
    </row>
    <row r="1099" ht="12.75">
      <c r="B1099" s="112"/>
    </row>
    <row r="1100" ht="12.75">
      <c r="B1100" s="112"/>
    </row>
    <row r="1101" ht="12.75">
      <c r="B1101" s="112"/>
    </row>
    <row r="1102" ht="12.75">
      <c r="B1102" s="112"/>
    </row>
    <row r="1103" ht="12.75">
      <c r="B1103" s="112"/>
    </row>
    <row r="1104" ht="12.75">
      <c r="B1104" s="112"/>
    </row>
    <row r="1105" ht="12.75">
      <c r="B1105" s="112"/>
    </row>
    <row r="1106" ht="12.75">
      <c r="B1106" s="112"/>
    </row>
    <row r="1107" ht="12.75">
      <c r="B1107" s="112"/>
    </row>
    <row r="1108" ht="12.75">
      <c r="B1108" s="112"/>
    </row>
    <row r="1109" ht="12.75">
      <c r="B1109" s="112"/>
    </row>
    <row r="1110" ht="12.75">
      <c r="B1110" s="112"/>
    </row>
    <row r="1111" ht="12.75">
      <c r="B1111" s="112"/>
    </row>
    <row r="1112" ht="12.75">
      <c r="B1112" s="112"/>
    </row>
    <row r="1113" ht="12.75">
      <c r="B1113" s="112"/>
    </row>
    <row r="1114" ht="12.75">
      <c r="B1114" s="112"/>
    </row>
    <row r="1115" ht="12.75">
      <c r="B1115" s="112"/>
    </row>
    <row r="1116" ht="12.75">
      <c r="B1116" s="112"/>
    </row>
    <row r="1117" ht="12.75">
      <c r="B1117" s="112"/>
    </row>
    <row r="1118" ht="12.75">
      <c r="B1118" s="112"/>
    </row>
    <row r="1119" ht="12.75">
      <c r="B1119" s="112"/>
    </row>
    <row r="1120" ht="12.75">
      <c r="B1120" s="112"/>
    </row>
    <row r="1121" ht="12.75">
      <c r="B1121" s="112"/>
    </row>
    <row r="1122" ht="12.75">
      <c r="B1122" s="112"/>
    </row>
    <row r="1123" ht="12.75">
      <c r="B1123" s="112"/>
    </row>
    <row r="1124" ht="12.75">
      <c r="B1124" s="112"/>
    </row>
    <row r="1125" ht="12.75">
      <c r="B1125" s="112"/>
    </row>
    <row r="1126" ht="12.75">
      <c r="B1126" s="112"/>
    </row>
    <row r="1127" ht="12.75">
      <c r="B1127" s="112"/>
    </row>
    <row r="1128" ht="12.75">
      <c r="B1128" s="112"/>
    </row>
    <row r="1129" ht="12.75">
      <c r="B1129" s="112"/>
    </row>
    <row r="1130" ht="12.75">
      <c r="B1130" s="112"/>
    </row>
    <row r="1131" ht="12.75">
      <c r="B1131" s="112"/>
    </row>
    <row r="1132" ht="12.75">
      <c r="B1132" s="112"/>
    </row>
    <row r="1133" ht="12.75">
      <c r="B1133" s="112"/>
    </row>
    <row r="1134" ht="12.75">
      <c r="B1134" s="112"/>
    </row>
    <row r="1135" ht="12.75">
      <c r="B1135" s="112"/>
    </row>
    <row r="1136" ht="12.75">
      <c r="B1136" s="112"/>
    </row>
    <row r="1137" ht="12.75">
      <c r="B1137" s="112"/>
    </row>
    <row r="1138" ht="12.75">
      <c r="B1138" s="112"/>
    </row>
    <row r="1139" ht="12.75">
      <c r="B1139" s="112"/>
    </row>
    <row r="1140" ht="12.75">
      <c r="B1140" s="112"/>
    </row>
    <row r="1141" ht="12.75">
      <c r="B1141" s="112"/>
    </row>
    <row r="1142" ht="12.75">
      <c r="B1142" s="112"/>
    </row>
    <row r="1143" ht="12.75">
      <c r="B1143" s="112"/>
    </row>
    <row r="1144" ht="12.75">
      <c r="B1144" s="112"/>
    </row>
    <row r="1145" ht="12.75">
      <c r="B1145" s="112"/>
    </row>
    <row r="1146" ht="12.75">
      <c r="B1146" s="112"/>
    </row>
    <row r="1147" ht="12.75">
      <c r="B1147" s="112"/>
    </row>
    <row r="1148" ht="12.75">
      <c r="B1148" s="112"/>
    </row>
    <row r="1149" ht="12.75">
      <c r="B1149" s="112"/>
    </row>
    <row r="1150" ht="12.75">
      <c r="B1150" s="112"/>
    </row>
    <row r="1151" ht="12.75">
      <c r="B1151" s="112"/>
    </row>
    <row r="1152" ht="12.75">
      <c r="B1152" s="112"/>
    </row>
    <row r="1153" ht="12.75">
      <c r="B1153" s="112"/>
    </row>
    <row r="1154" ht="12.75">
      <c r="B1154" s="112"/>
    </row>
    <row r="1155" ht="12.75">
      <c r="B1155" s="112"/>
    </row>
    <row r="1156" ht="12.75">
      <c r="B1156" s="112"/>
    </row>
    <row r="1157" ht="12.75">
      <c r="B1157" s="112"/>
    </row>
    <row r="1158" ht="12.75">
      <c r="B1158" s="112"/>
    </row>
    <row r="1159" ht="12.75">
      <c r="B1159" s="112"/>
    </row>
    <row r="1160" ht="12.75">
      <c r="B1160" s="112"/>
    </row>
    <row r="1161" ht="12.75">
      <c r="B1161" s="112"/>
    </row>
    <row r="1162" ht="12.75">
      <c r="B1162" s="112"/>
    </row>
    <row r="1163" ht="12.75">
      <c r="B1163" s="112"/>
    </row>
    <row r="1164" ht="12.75">
      <c r="B1164" s="112"/>
    </row>
    <row r="1165" ht="12.75">
      <c r="B1165" s="112"/>
    </row>
    <row r="1166" ht="12.75">
      <c r="B1166" s="112"/>
    </row>
    <row r="1167" ht="12.75">
      <c r="B1167" s="112"/>
    </row>
    <row r="1168" ht="12.75">
      <c r="B1168" s="112"/>
    </row>
    <row r="1169" ht="12.75">
      <c r="B1169" s="112"/>
    </row>
    <row r="1170" ht="12.75">
      <c r="B1170" s="112"/>
    </row>
    <row r="1171" ht="12.75">
      <c r="B1171" s="112"/>
    </row>
    <row r="1172" ht="12.75">
      <c r="B1172" s="112"/>
    </row>
    <row r="1173" ht="12.75">
      <c r="B1173" s="112"/>
    </row>
    <row r="1174" ht="12.75">
      <c r="B1174" s="112"/>
    </row>
    <row r="1175" ht="12.75">
      <c r="B1175" s="112"/>
    </row>
    <row r="1176" ht="12.75">
      <c r="B1176" s="112"/>
    </row>
    <row r="1177" ht="12.75">
      <c r="B1177" s="112"/>
    </row>
    <row r="1178" ht="12.75">
      <c r="B1178" s="112"/>
    </row>
    <row r="1179" ht="12.75">
      <c r="B1179" s="112"/>
    </row>
    <row r="1180" ht="12.75">
      <c r="B1180" s="112"/>
    </row>
    <row r="1181" ht="12.75">
      <c r="B1181" s="112"/>
    </row>
    <row r="1182" ht="12.75">
      <c r="B1182" s="112"/>
    </row>
    <row r="1183" ht="12.75">
      <c r="B1183" s="112"/>
    </row>
    <row r="1184" ht="12.75">
      <c r="B1184" s="112"/>
    </row>
    <row r="1185" ht="12.75">
      <c r="B1185" s="112"/>
    </row>
    <row r="1186" ht="12.75">
      <c r="B1186" s="112"/>
    </row>
    <row r="1187" ht="12.75">
      <c r="B1187" s="112"/>
    </row>
    <row r="1188" ht="12.75">
      <c r="B1188" s="112"/>
    </row>
    <row r="1189" ht="12.75">
      <c r="B1189" s="112"/>
    </row>
    <row r="1190" ht="12.75">
      <c r="B1190" s="112"/>
    </row>
    <row r="1191" ht="12.75">
      <c r="B1191" s="112"/>
    </row>
    <row r="1192" ht="12.75">
      <c r="B1192" s="112"/>
    </row>
    <row r="1193" ht="12.75">
      <c r="B1193" s="112"/>
    </row>
    <row r="1194" ht="12.75">
      <c r="B1194" s="112"/>
    </row>
    <row r="1195" ht="12.75">
      <c r="B1195" s="112"/>
    </row>
    <row r="1196" ht="12.75">
      <c r="B1196" s="112"/>
    </row>
    <row r="1197" ht="12.75">
      <c r="B1197" s="112"/>
    </row>
    <row r="1198" ht="12.75">
      <c r="B1198" s="112"/>
    </row>
    <row r="1199" ht="12.75">
      <c r="B1199" s="112"/>
    </row>
    <row r="1200" ht="12.75">
      <c r="B1200" s="112"/>
    </row>
    <row r="1201" ht="12.75">
      <c r="B1201" s="112"/>
    </row>
    <row r="1202" ht="12.75">
      <c r="B1202" s="112"/>
    </row>
    <row r="1203" ht="12.75">
      <c r="B1203" s="112"/>
    </row>
    <row r="1204" ht="12.75">
      <c r="B1204" s="112"/>
    </row>
    <row r="1205" ht="12.75">
      <c r="B1205" s="112"/>
    </row>
    <row r="1206" ht="12.75">
      <c r="B1206" s="112"/>
    </row>
    <row r="1207" ht="12.75">
      <c r="B1207" s="112"/>
    </row>
    <row r="1208" ht="12.75">
      <c r="B1208" s="112"/>
    </row>
    <row r="1209" ht="12.75">
      <c r="B1209" s="112"/>
    </row>
    <row r="1210" ht="12.75">
      <c r="B1210" s="112"/>
    </row>
    <row r="1211" ht="12.75">
      <c r="B1211" s="112"/>
    </row>
    <row r="1212" ht="12.75">
      <c r="B1212" s="112"/>
    </row>
    <row r="1213" ht="12.75">
      <c r="B1213" s="112"/>
    </row>
    <row r="1214" ht="12.75">
      <c r="B1214" s="112"/>
    </row>
    <row r="1215" ht="12.75">
      <c r="B1215" s="112"/>
    </row>
    <row r="1216" ht="12.75">
      <c r="B1216" s="112"/>
    </row>
    <row r="1217" ht="12.75">
      <c r="B1217" s="112"/>
    </row>
    <row r="1218" ht="12.75">
      <c r="B1218" s="112"/>
    </row>
    <row r="1219" ht="12.75">
      <c r="B1219" s="112"/>
    </row>
    <row r="1220" ht="12.75">
      <c r="B1220" s="112"/>
    </row>
    <row r="1221" ht="12.75">
      <c r="B1221" s="112"/>
    </row>
    <row r="1222" ht="12.75">
      <c r="B1222" s="112"/>
    </row>
    <row r="1223" ht="12.75">
      <c r="B1223" s="112"/>
    </row>
    <row r="1224" ht="12.75">
      <c r="B1224" s="112"/>
    </row>
    <row r="1225" ht="12.75">
      <c r="B1225" s="112"/>
    </row>
    <row r="1226" ht="12.75">
      <c r="B1226" s="112"/>
    </row>
    <row r="1227" ht="12.75">
      <c r="B1227" s="112"/>
    </row>
    <row r="1228" ht="12.75">
      <c r="B1228" s="112"/>
    </row>
    <row r="1229" ht="12.75">
      <c r="B1229" s="112"/>
    </row>
    <row r="1230" ht="12.75">
      <c r="B1230" s="112"/>
    </row>
    <row r="1231" ht="12.75">
      <c r="B1231" s="112"/>
    </row>
    <row r="1232" ht="12.75">
      <c r="B1232" s="112"/>
    </row>
    <row r="1233" ht="12.75">
      <c r="B1233" s="112"/>
    </row>
    <row r="1234" ht="12.75">
      <c r="B1234" s="112"/>
    </row>
    <row r="1235" ht="12.75">
      <c r="B1235" s="112"/>
    </row>
    <row r="1236" ht="12.75">
      <c r="B1236" s="112"/>
    </row>
    <row r="1237" ht="12.75">
      <c r="B1237" s="112"/>
    </row>
    <row r="1238" ht="12.75">
      <c r="B1238" s="112"/>
    </row>
    <row r="1239" ht="12.75">
      <c r="B1239" s="112"/>
    </row>
    <row r="1240" ht="12.75">
      <c r="B1240" s="112"/>
    </row>
    <row r="1241" ht="12.75">
      <c r="B1241" s="112"/>
    </row>
    <row r="1242" ht="12.75">
      <c r="B1242" s="112"/>
    </row>
    <row r="1243" ht="12.75">
      <c r="B1243" s="112"/>
    </row>
    <row r="1244" ht="12.75">
      <c r="B1244" s="112"/>
    </row>
    <row r="1245" ht="12.75">
      <c r="B1245" s="112"/>
    </row>
    <row r="1246" ht="12.75">
      <c r="B1246" s="112"/>
    </row>
    <row r="1247" ht="12.75">
      <c r="B1247" s="112"/>
    </row>
    <row r="1248" ht="12.75">
      <c r="B1248" s="112"/>
    </row>
    <row r="1249" ht="12.75">
      <c r="B1249" s="112"/>
    </row>
    <row r="1250" ht="12.75">
      <c r="B1250" s="112"/>
    </row>
    <row r="1251" ht="12.75">
      <c r="B1251" s="112"/>
    </row>
    <row r="1252" ht="12.75">
      <c r="B1252" s="112"/>
    </row>
    <row r="1253" ht="12.75">
      <c r="B1253" s="112"/>
    </row>
    <row r="1254" ht="12.75">
      <c r="B1254" s="112"/>
    </row>
    <row r="1255" ht="12.75">
      <c r="B1255" s="112"/>
    </row>
    <row r="1256" ht="12.75">
      <c r="B1256" s="112"/>
    </row>
    <row r="1257" ht="12.75">
      <c r="B1257" s="112"/>
    </row>
    <row r="1258" ht="12.75">
      <c r="B1258" s="112"/>
    </row>
    <row r="1259" ht="12.75">
      <c r="B1259" s="112"/>
    </row>
    <row r="1260" ht="12.75">
      <c r="B1260" s="112"/>
    </row>
    <row r="1261" ht="12.75">
      <c r="B1261" s="112"/>
    </row>
    <row r="1262" ht="12.75">
      <c r="B1262" s="112"/>
    </row>
    <row r="1263" ht="12.75">
      <c r="B1263" s="112"/>
    </row>
    <row r="1264" ht="12.75">
      <c r="B1264" s="112"/>
    </row>
    <row r="1265" ht="12.75">
      <c r="B1265" s="112"/>
    </row>
    <row r="1266" ht="12.75">
      <c r="B1266" s="112"/>
    </row>
    <row r="1267" ht="12.75">
      <c r="B1267" s="112"/>
    </row>
    <row r="1268" ht="12.75">
      <c r="B1268" s="112"/>
    </row>
    <row r="1269" ht="12.75">
      <c r="B1269" s="112"/>
    </row>
    <row r="1270" ht="12.75">
      <c r="B1270" s="112"/>
    </row>
    <row r="1271" ht="12.75">
      <c r="B1271" s="112"/>
    </row>
    <row r="1272" ht="12.75">
      <c r="B1272" s="112"/>
    </row>
    <row r="1273" ht="12.75">
      <c r="B1273" s="112"/>
    </row>
    <row r="1274" ht="12.75">
      <c r="B1274" s="112"/>
    </row>
    <row r="1275" ht="12.75">
      <c r="B1275" s="112"/>
    </row>
    <row r="1276" ht="12.75">
      <c r="B1276" s="112"/>
    </row>
    <row r="1277" ht="12.75">
      <c r="B1277" s="112"/>
    </row>
    <row r="1278" ht="12.75">
      <c r="B1278" s="112"/>
    </row>
    <row r="1279" ht="12.75">
      <c r="B1279" s="112"/>
    </row>
    <row r="1280" ht="12.75">
      <c r="B1280" s="112"/>
    </row>
    <row r="1281" ht="12.75">
      <c r="B1281" s="112"/>
    </row>
    <row r="1282" ht="12.75">
      <c r="B1282" s="112"/>
    </row>
    <row r="1283" ht="12.75">
      <c r="B1283" s="112"/>
    </row>
    <row r="1284" ht="12.75">
      <c r="B1284" s="112"/>
    </row>
    <row r="1285" ht="12.75">
      <c r="B1285" s="112"/>
    </row>
    <row r="1286" ht="12.75">
      <c r="B1286" s="112"/>
    </row>
    <row r="1287" ht="12.75">
      <c r="B1287" s="112"/>
    </row>
    <row r="1288" ht="12.75">
      <c r="B1288" s="112"/>
    </row>
    <row r="1289" ht="12.75">
      <c r="B1289" s="112"/>
    </row>
    <row r="1290" ht="12.75">
      <c r="B1290" s="112"/>
    </row>
    <row r="1291" ht="12.75">
      <c r="B1291" s="112"/>
    </row>
    <row r="1292" ht="12.75">
      <c r="B1292" s="112"/>
    </row>
    <row r="1293" ht="12.75">
      <c r="B1293" s="112"/>
    </row>
    <row r="1294" ht="12.75">
      <c r="B1294" s="112"/>
    </row>
    <row r="1295" ht="12.75">
      <c r="B1295" s="112"/>
    </row>
    <row r="1296" ht="12.75">
      <c r="B1296" s="112"/>
    </row>
    <row r="1297" ht="12.75">
      <c r="B1297" s="112"/>
    </row>
    <row r="1298" ht="12.75">
      <c r="B1298" s="112"/>
    </row>
    <row r="1299" ht="12.75">
      <c r="B1299" s="112"/>
    </row>
    <row r="1300" ht="12.75">
      <c r="B1300" s="112"/>
    </row>
    <row r="1301" ht="12.75">
      <c r="B1301" s="112"/>
    </row>
    <row r="1302" ht="12.75">
      <c r="B1302" s="112"/>
    </row>
    <row r="1303" ht="12.75">
      <c r="B1303" s="112"/>
    </row>
    <row r="1304" ht="12.75">
      <c r="B1304" s="112"/>
    </row>
    <row r="1305" ht="12.75">
      <c r="B1305" s="112"/>
    </row>
    <row r="1306" ht="12.75">
      <c r="B1306" s="112"/>
    </row>
    <row r="1307" ht="12.75">
      <c r="B1307" s="112"/>
    </row>
    <row r="1308" ht="12.75">
      <c r="B1308" s="112"/>
    </row>
    <row r="1309" ht="12.75">
      <c r="B1309" s="112"/>
    </row>
    <row r="1310" ht="12.75">
      <c r="B1310" s="112"/>
    </row>
    <row r="1311" ht="12.75">
      <c r="B1311" s="112"/>
    </row>
    <row r="1312" ht="12.75">
      <c r="B1312" s="112"/>
    </row>
    <row r="1313" ht="12.75">
      <c r="B1313" s="112"/>
    </row>
    <row r="1314" ht="12.75">
      <c r="B1314" s="112"/>
    </row>
    <row r="1315" ht="12.75">
      <c r="B1315" s="112"/>
    </row>
    <row r="1316" ht="12.75">
      <c r="B1316" s="112"/>
    </row>
    <row r="1317" ht="12.75">
      <c r="B1317" s="112"/>
    </row>
    <row r="1318" ht="12.75">
      <c r="B1318" s="112"/>
    </row>
    <row r="1319" ht="12.75">
      <c r="B1319" s="112"/>
    </row>
    <row r="1320" ht="12.75">
      <c r="B1320" s="112"/>
    </row>
    <row r="1321" ht="12.75">
      <c r="B1321" s="112"/>
    </row>
    <row r="1322" ht="12.75">
      <c r="B1322" s="112"/>
    </row>
    <row r="1323" ht="12.75">
      <c r="B1323" s="112"/>
    </row>
    <row r="1324" ht="12.75">
      <c r="B1324" s="112"/>
    </row>
    <row r="1325" ht="12.75">
      <c r="B1325" s="112"/>
    </row>
    <row r="1326" ht="12.75">
      <c r="B1326" s="112"/>
    </row>
    <row r="1327" ht="12.75">
      <c r="B1327" s="112"/>
    </row>
    <row r="1328" ht="12.75">
      <c r="B1328" s="112"/>
    </row>
    <row r="1329" ht="12.75">
      <c r="B1329" s="112"/>
    </row>
    <row r="1330" ht="12.75">
      <c r="B1330" s="112"/>
    </row>
    <row r="1331" ht="12.75">
      <c r="B1331" s="112"/>
    </row>
    <row r="1332" ht="12.75">
      <c r="B1332" s="112"/>
    </row>
    <row r="1333" ht="12.75">
      <c r="B1333" s="112"/>
    </row>
    <row r="1334" ht="12.75">
      <c r="B1334" s="112"/>
    </row>
    <row r="1335" ht="12.75">
      <c r="B1335" s="112"/>
    </row>
    <row r="1336" ht="12.75">
      <c r="B1336" s="112"/>
    </row>
    <row r="1337" ht="12.75">
      <c r="B1337" s="112"/>
    </row>
    <row r="1338" ht="12.75">
      <c r="B1338" s="112"/>
    </row>
    <row r="1339" ht="12.75">
      <c r="B1339" s="112"/>
    </row>
    <row r="1340" ht="12.75">
      <c r="B1340" s="112"/>
    </row>
    <row r="1341" ht="12.75">
      <c r="B1341" s="112"/>
    </row>
    <row r="1342" ht="12.75">
      <c r="B1342" s="112"/>
    </row>
    <row r="1343" ht="12.75">
      <c r="B1343" s="112"/>
    </row>
    <row r="1344" ht="12.75">
      <c r="B1344" s="112"/>
    </row>
    <row r="1345" ht="12.75">
      <c r="B1345" s="112"/>
    </row>
    <row r="1346" ht="12.75">
      <c r="B1346" s="112"/>
    </row>
    <row r="1347" ht="12.75">
      <c r="B1347" s="112"/>
    </row>
    <row r="1348" ht="12.75">
      <c r="B1348" s="112"/>
    </row>
    <row r="1349" ht="12.75">
      <c r="B1349" s="112"/>
    </row>
    <row r="1350" ht="12.75">
      <c r="B1350" s="112"/>
    </row>
    <row r="1351" ht="12.75">
      <c r="B1351" s="112"/>
    </row>
    <row r="1352" ht="12.75">
      <c r="B1352" s="112"/>
    </row>
    <row r="1353" ht="12.75">
      <c r="B1353" s="112"/>
    </row>
    <row r="1354" ht="12.75">
      <c r="B1354" s="112"/>
    </row>
    <row r="1355" ht="12.75">
      <c r="B1355" s="112"/>
    </row>
    <row r="1356" ht="12.75">
      <c r="B1356" s="112"/>
    </row>
    <row r="1357" ht="12.75">
      <c r="B1357" s="112"/>
    </row>
    <row r="1358" ht="12.75">
      <c r="B1358" s="112"/>
    </row>
    <row r="1359" ht="12.75">
      <c r="B1359" s="112"/>
    </row>
    <row r="1360" ht="12.75">
      <c r="B1360" s="112"/>
    </row>
    <row r="1361" ht="12.75">
      <c r="B1361" s="112"/>
    </row>
    <row r="1362" ht="12.75">
      <c r="B1362" s="112"/>
    </row>
    <row r="1363" ht="12.75">
      <c r="B1363" s="112"/>
    </row>
    <row r="1364" ht="12.75">
      <c r="B1364" s="112"/>
    </row>
    <row r="1365" ht="12.75">
      <c r="B1365" s="112"/>
    </row>
    <row r="1366" ht="12.75">
      <c r="B1366" s="112"/>
    </row>
    <row r="1367" ht="12.75">
      <c r="B1367" s="112"/>
    </row>
    <row r="1368" ht="12.75">
      <c r="B1368" s="112"/>
    </row>
    <row r="1369" ht="12.75">
      <c r="B1369" s="112"/>
    </row>
    <row r="1370" ht="12.75">
      <c r="B1370" s="112"/>
    </row>
    <row r="1371" ht="12.75">
      <c r="B1371" s="112"/>
    </row>
    <row r="1372" ht="12.75">
      <c r="B1372" s="112"/>
    </row>
    <row r="1373" ht="12.75">
      <c r="B1373" s="112"/>
    </row>
    <row r="1374" ht="12.75">
      <c r="B1374" s="112"/>
    </row>
    <row r="1375" ht="12.75">
      <c r="B1375" s="112"/>
    </row>
    <row r="1376" ht="12.75">
      <c r="B1376" s="112"/>
    </row>
    <row r="1377" ht="12.75">
      <c r="B1377" s="112"/>
    </row>
    <row r="1378" ht="12.75">
      <c r="B1378" s="112"/>
    </row>
    <row r="1379" ht="12.75">
      <c r="B1379" s="112"/>
    </row>
    <row r="1380" ht="12.75">
      <c r="B1380" s="112"/>
    </row>
    <row r="1381" ht="12.75">
      <c r="B1381" s="112"/>
    </row>
    <row r="1382" ht="12.75">
      <c r="B1382" s="112"/>
    </row>
    <row r="1383" ht="12.75">
      <c r="B1383" s="112"/>
    </row>
    <row r="1384" ht="12.75">
      <c r="B1384" s="112"/>
    </row>
    <row r="1385" ht="12.75">
      <c r="B1385" s="112"/>
    </row>
    <row r="1386" ht="12.75">
      <c r="B1386" s="112"/>
    </row>
    <row r="1387" ht="12.75">
      <c r="B1387" s="112"/>
    </row>
    <row r="1388" ht="12.75">
      <c r="B1388" s="112"/>
    </row>
    <row r="1389" ht="12.75">
      <c r="B1389" s="112"/>
    </row>
    <row r="1390" ht="12.75">
      <c r="B1390" s="112"/>
    </row>
    <row r="1391" ht="12.75">
      <c r="B1391" s="112"/>
    </row>
    <row r="1392" ht="12.75">
      <c r="B1392" s="112"/>
    </row>
    <row r="1393" ht="12.75">
      <c r="B1393" s="112"/>
    </row>
    <row r="1394" ht="12.75">
      <c r="B1394" s="112"/>
    </row>
    <row r="1395" ht="12.75">
      <c r="B1395" s="112"/>
    </row>
    <row r="1396" ht="12.75">
      <c r="B1396" s="112"/>
    </row>
    <row r="1397" ht="12.75">
      <c r="B1397" s="112"/>
    </row>
    <row r="1398" ht="12.75">
      <c r="B1398" s="112"/>
    </row>
    <row r="1399" ht="12.75">
      <c r="B1399" s="112"/>
    </row>
    <row r="1400" ht="12.75">
      <c r="B1400" s="112"/>
    </row>
    <row r="1401" ht="12.75">
      <c r="B1401" s="112"/>
    </row>
    <row r="1402" ht="12.75">
      <c r="B1402" s="112"/>
    </row>
    <row r="1403" ht="12.75">
      <c r="B1403" s="112"/>
    </row>
    <row r="1404" ht="12.75">
      <c r="B1404" s="112"/>
    </row>
    <row r="1405" ht="12.75">
      <c r="B1405" s="112"/>
    </row>
    <row r="1406" ht="12.75">
      <c r="B1406" s="112"/>
    </row>
    <row r="1407" ht="12.75">
      <c r="B1407" s="112"/>
    </row>
    <row r="1408" ht="12.75">
      <c r="B1408" s="112"/>
    </row>
    <row r="1409" ht="12.75">
      <c r="B1409" s="112"/>
    </row>
    <row r="1410" ht="12.75">
      <c r="B1410" s="112"/>
    </row>
    <row r="1411" ht="12.75">
      <c r="B1411" s="112"/>
    </row>
    <row r="1412" ht="12.75">
      <c r="B1412" s="112"/>
    </row>
    <row r="1413" ht="12.75">
      <c r="B1413" s="112"/>
    </row>
    <row r="1414" ht="12.75">
      <c r="B1414" s="112"/>
    </row>
    <row r="1415" ht="12.75">
      <c r="B1415" s="112"/>
    </row>
    <row r="1416" ht="12.75">
      <c r="B1416" s="112"/>
    </row>
    <row r="1417" ht="12.75">
      <c r="B1417" s="112"/>
    </row>
    <row r="1418" ht="12.75">
      <c r="B1418" s="112"/>
    </row>
    <row r="1419" ht="12.75">
      <c r="B1419" s="112"/>
    </row>
    <row r="1420" ht="12.75">
      <c r="B1420" s="112"/>
    </row>
    <row r="1421" ht="12.75">
      <c r="B1421" s="112"/>
    </row>
    <row r="1422" ht="12.75">
      <c r="B1422" s="112"/>
    </row>
    <row r="1423" ht="12.75">
      <c r="B1423" s="112"/>
    </row>
    <row r="1424" ht="12.75">
      <c r="B1424" s="112"/>
    </row>
    <row r="1425" ht="12.75">
      <c r="B1425" s="112"/>
    </row>
    <row r="1426" ht="12.75">
      <c r="B1426" s="112"/>
    </row>
    <row r="1427" ht="12.75">
      <c r="B1427" s="112"/>
    </row>
    <row r="1428" ht="12.75">
      <c r="B1428" s="112"/>
    </row>
    <row r="1429" ht="12.75">
      <c r="B1429" s="112"/>
    </row>
    <row r="1430" ht="12.75">
      <c r="B1430" s="112"/>
    </row>
    <row r="1431" ht="12.75">
      <c r="B1431" s="112"/>
    </row>
    <row r="1432" ht="12.75">
      <c r="B1432" s="112"/>
    </row>
    <row r="1433" ht="12.75">
      <c r="B1433" s="112"/>
    </row>
    <row r="1434" ht="12.75">
      <c r="B1434" s="112"/>
    </row>
    <row r="1435" ht="12.75">
      <c r="B1435" s="112"/>
    </row>
    <row r="1436" ht="12.75">
      <c r="B1436" s="112"/>
    </row>
    <row r="1437" ht="12.75">
      <c r="B1437" s="112"/>
    </row>
    <row r="1438" ht="12.75">
      <c r="B1438" s="112"/>
    </row>
    <row r="1439" ht="12.75">
      <c r="B1439" s="112"/>
    </row>
    <row r="1440" ht="12.75">
      <c r="B1440" s="112"/>
    </row>
    <row r="1441" ht="12.75">
      <c r="B1441" s="112"/>
    </row>
    <row r="1442" ht="12.75">
      <c r="B1442" s="112"/>
    </row>
    <row r="1443" ht="12.75">
      <c r="B1443" s="112"/>
    </row>
    <row r="1444" ht="12.75">
      <c r="B1444" s="112"/>
    </row>
    <row r="1445" ht="12.75">
      <c r="B1445" s="112"/>
    </row>
    <row r="1446" ht="12.75">
      <c r="B1446" s="112"/>
    </row>
    <row r="1447" ht="12.75">
      <c r="B1447" s="112"/>
    </row>
    <row r="1448" ht="12.75">
      <c r="B1448" s="112"/>
    </row>
    <row r="1449" ht="12.75">
      <c r="B1449" s="112"/>
    </row>
    <row r="1450" ht="12.75">
      <c r="B1450" s="112"/>
    </row>
    <row r="1451" ht="12.75">
      <c r="B1451" s="112"/>
    </row>
    <row r="1452" ht="12.75">
      <c r="B1452" s="112"/>
    </row>
    <row r="1453" ht="12.75">
      <c r="B1453" s="112"/>
    </row>
    <row r="1454" ht="12.75">
      <c r="B1454" s="112"/>
    </row>
    <row r="1455" ht="12.75">
      <c r="B1455" s="112"/>
    </row>
    <row r="1456" ht="12.75">
      <c r="B1456" s="112"/>
    </row>
    <row r="1457" ht="12.75">
      <c r="B1457" s="112"/>
    </row>
    <row r="1458" ht="12.75">
      <c r="B1458" s="112"/>
    </row>
    <row r="1459" ht="12.75">
      <c r="B1459" s="112"/>
    </row>
    <row r="1460" ht="12.75">
      <c r="B1460" s="112"/>
    </row>
    <row r="1461" ht="12.75">
      <c r="B1461" s="112"/>
    </row>
    <row r="1462" ht="12.75">
      <c r="B1462" s="112"/>
    </row>
    <row r="1463" ht="12.75">
      <c r="B1463" s="112"/>
    </row>
    <row r="1464" ht="12.75">
      <c r="B1464" s="112"/>
    </row>
    <row r="1465" ht="12.75">
      <c r="B1465" s="112"/>
    </row>
    <row r="1466" ht="12.75">
      <c r="B1466" s="112"/>
    </row>
    <row r="1467" ht="12.75">
      <c r="B1467" s="112"/>
    </row>
    <row r="1468" ht="12.75">
      <c r="B1468" s="112"/>
    </row>
    <row r="1469" ht="12.75">
      <c r="B1469" s="112"/>
    </row>
    <row r="1470" ht="12.75">
      <c r="B1470" s="112"/>
    </row>
    <row r="1471" ht="12.75">
      <c r="B1471" s="112"/>
    </row>
    <row r="1472" ht="12.75">
      <c r="B1472" s="112"/>
    </row>
    <row r="1473" ht="12.75">
      <c r="B1473" s="112"/>
    </row>
    <row r="1474" ht="12.75">
      <c r="B1474" s="112"/>
    </row>
    <row r="1475" ht="12.75">
      <c r="B1475" s="112"/>
    </row>
    <row r="1476" ht="12.75">
      <c r="B1476" s="112"/>
    </row>
    <row r="1477" ht="12.75">
      <c r="B1477" s="112"/>
    </row>
    <row r="1478" ht="12.75">
      <c r="B1478" s="112"/>
    </row>
    <row r="1479" ht="12.75">
      <c r="B1479" s="112"/>
    </row>
    <row r="1480" ht="12.75">
      <c r="B1480" s="112"/>
    </row>
    <row r="1481" ht="12.75">
      <c r="B1481" s="112"/>
    </row>
    <row r="1482" ht="12.75">
      <c r="B1482" s="112"/>
    </row>
    <row r="1483" ht="12.75">
      <c r="B1483" s="112"/>
    </row>
    <row r="1484" ht="12.75">
      <c r="B1484" s="112"/>
    </row>
    <row r="1485" ht="12.75">
      <c r="B1485" s="112"/>
    </row>
    <row r="1486" ht="12.75">
      <c r="B1486" s="112"/>
    </row>
    <row r="1487" ht="12.75">
      <c r="B1487" s="112"/>
    </row>
    <row r="1488" ht="12.75">
      <c r="B1488" s="112"/>
    </row>
    <row r="1489" ht="12.75">
      <c r="B1489" s="112"/>
    </row>
    <row r="1490" ht="12.75">
      <c r="B1490" s="112"/>
    </row>
    <row r="1491" ht="12.75">
      <c r="B1491" s="112"/>
    </row>
    <row r="1492" ht="12.75">
      <c r="B1492" s="112"/>
    </row>
    <row r="1493" ht="12.75">
      <c r="B1493" s="112"/>
    </row>
    <row r="1494" ht="12.75">
      <c r="B1494" s="112"/>
    </row>
    <row r="1495" ht="12.75">
      <c r="B1495" s="112"/>
    </row>
  </sheetData>
  <printOptions/>
  <pageMargins left="0.27" right="0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L725"/>
  <sheetViews>
    <sheetView workbookViewId="0" topLeftCell="A1">
      <selection activeCell="H3" sqref="H3"/>
    </sheetView>
  </sheetViews>
  <sheetFormatPr defaultColWidth="9.00390625" defaultRowHeight="12.75"/>
  <cols>
    <col min="1" max="1" width="11.625" style="193" customWidth="1"/>
    <col min="2" max="2" width="38.875" style="0" customWidth="1"/>
    <col min="3" max="3" width="7.125" style="0" customWidth="1"/>
    <col min="4" max="4" width="11.375" style="108" customWidth="1"/>
    <col min="5" max="5" width="12.50390625" style="0" customWidth="1"/>
    <col min="6" max="6" width="10.875" style="0" customWidth="1"/>
    <col min="7" max="7" width="8.625" style="0" customWidth="1"/>
    <col min="8" max="8" width="15.625" style="0" customWidth="1"/>
    <col min="9" max="9" width="8.75390625" style="0" customWidth="1"/>
    <col min="10" max="10" width="12.25390625" style="0" customWidth="1"/>
    <col min="12" max="12" width="10.00390625" style="0" bestFit="1" customWidth="1"/>
  </cols>
  <sheetData>
    <row r="1" spans="1:11" ht="24.75" customHeight="1">
      <c r="A1" s="203" t="s">
        <v>50</v>
      </c>
      <c r="B1" s="196" t="s">
        <v>218</v>
      </c>
      <c r="C1" s="195" t="s">
        <v>216</v>
      </c>
      <c r="D1" s="406" t="s">
        <v>215</v>
      </c>
      <c r="E1" s="195" t="s">
        <v>217</v>
      </c>
      <c r="F1" s="202" t="s">
        <v>219</v>
      </c>
      <c r="G1" s="350" t="s">
        <v>328</v>
      </c>
      <c r="I1" s="216"/>
      <c r="J1" s="216"/>
      <c r="K1" s="216"/>
    </row>
    <row r="2" spans="2:8" ht="12.75">
      <c r="B2" s="204" t="s">
        <v>226</v>
      </c>
      <c r="F2" s="205"/>
      <c r="H2" t="s">
        <v>424</v>
      </c>
    </row>
    <row r="3" spans="2:6" ht="12.75">
      <c r="B3" s="5"/>
      <c r="F3" s="99"/>
    </row>
    <row r="4" spans="2:6" ht="12.75">
      <c r="B4" s="5"/>
      <c r="F4" s="99"/>
    </row>
    <row r="5" spans="2:6" ht="12.75">
      <c r="B5" s="5"/>
      <c r="F5" s="99"/>
    </row>
    <row r="6" spans="2:6" ht="12.75">
      <c r="B6" s="5"/>
      <c r="F6" s="99"/>
    </row>
    <row r="7" spans="2:6" ht="12.75">
      <c r="B7" s="5"/>
      <c r="F7" s="99"/>
    </row>
    <row r="8" spans="2:6" ht="12.75">
      <c r="B8" s="5"/>
      <c r="F8" s="99"/>
    </row>
    <row r="9" spans="2:6" ht="12.75">
      <c r="B9" s="5"/>
      <c r="F9" s="99"/>
    </row>
    <row r="10" spans="2:6" ht="12.75">
      <c r="B10" s="5"/>
      <c r="F10" s="99"/>
    </row>
    <row r="11" spans="2:6" ht="12.75">
      <c r="B11" s="5"/>
      <c r="F11" s="99"/>
    </row>
    <row r="12" spans="2:6" ht="12.75">
      <c r="B12" s="5"/>
      <c r="F12" s="99"/>
    </row>
    <row r="13" spans="2:6" ht="12.75">
      <c r="B13" s="5"/>
      <c r="F13" s="99"/>
    </row>
    <row r="14" spans="2:6" ht="12.75">
      <c r="B14" s="5"/>
      <c r="F14" s="99"/>
    </row>
    <row r="15" spans="2:6" ht="12.75">
      <c r="B15" s="5"/>
      <c r="F15" s="99"/>
    </row>
    <row r="16" spans="2:6" ht="12.75">
      <c r="B16" s="5"/>
      <c r="E16" s="405"/>
      <c r="F16" s="99"/>
    </row>
    <row r="17" spans="2:6" ht="12.75">
      <c r="B17" s="5"/>
      <c r="F17" s="99"/>
    </row>
    <row r="18" spans="2:6" ht="12.75">
      <c r="B18" s="5"/>
      <c r="F18" s="99"/>
    </row>
    <row r="19" spans="2:6" ht="12.75">
      <c r="B19" s="5"/>
      <c r="F19" s="99"/>
    </row>
    <row r="20" spans="2:6" ht="12.75">
      <c r="B20" s="5"/>
      <c r="F20" s="99"/>
    </row>
    <row r="21" spans="2:10" ht="12.75">
      <c r="B21" s="5"/>
      <c r="F21" s="99"/>
      <c r="H21" s="114"/>
      <c r="I21" s="309">
        <f>BAL_Sheet!$H$25</f>
        <v>0</v>
      </c>
      <c r="J21" s="114" t="str">
        <f>BAL_Sheet!$I$25</f>
        <v>BALANCE OK</v>
      </c>
    </row>
    <row r="22" spans="2:8" ht="12.75">
      <c r="B22" s="5"/>
      <c r="F22" s="99"/>
      <c r="G22" s="110"/>
      <c r="H22" s="110"/>
    </row>
    <row r="23" spans="2:8" ht="12.75">
      <c r="B23" s="5"/>
      <c r="F23" s="99"/>
      <c r="G23" s="275"/>
      <c r="H23" s="367"/>
    </row>
    <row r="24" spans="2:8" ht="12.75">
      <c r="B24" s="5"/>
      <c r="F24" s="99"/>
      <c r="G24" s="275"/>
      <c r="H24" s="283"/>
    </row>
    <row r="25" spans="2:7" ht="12.75">
      <c r="B25" s="5"/>
      <c r="F25" s="99"/>
      <c r="G25" s="275"/>
    </row>
    <row r="26" spans="2:7" ht="12.75">
      <c r="B26" s="5"/>
      <c r="F26" s="99"/>
      <c r="G26" s="275"/>
    </row>
    <row r="27" spans="2:7" ht="12.75">
      <c r="B27" s="5"/>
      <c r="F27" s="99"/>
      <c r="G27" s="275"/>
    </row>
    <row r="28" spans="2:7" ht="12.75">
      <c r="B28" s="5"/>
      <c r="F28" s="99"/>
      <c r="G28" s="275"/>
    </row>
    <row r="29" spans="2:7" ht="12.75">
      <c r="B29" s="5"/>
      <c r="F29" s="99"/>
      <c r="G29" s="275"/>
    </row>
    <row r="30" spans="2:7" ht="12.75">
      <c r="B30" s="5"/>
      <c r="F30" s="99"/>
      <c r="G30" s="275"/>
    </row>
    <row r="31" spans="2:7" ht="12.75">
      <c r="B31" s="5"/>
      <c r="F31" s="99"/>
      <c r="G31" s="275"/>
    </row>
    <row r="32" spans="2:7" ht="12.75">
      <c r="B32" s="5"/>
      <c r="F32" s="99"/>
      <c r="G32" s="275"/>
    </row>
    <row r="33" spans="2:7" ht="12.75">
      <c r="B33" s="5"/>
      <c r="F33" s="99"/>
      <c r="G33" s="275"/>
    </row>
    <row r="34" spans="2:7" ht="12.75">
      <c r="B34" s="5"/>
      <c r="F34" s="99"/>
      <c r="G34" s="275"/>
    </row>
    <row r="35" spans="2:7" ht="12.75">
      <c r="B35" s="5"/>
      <c r="F35" s="99"/>
      <c r="G35" s="275"/>
    </row>
    <row r="36" spans="2:7" ht="12.75">
      <c r="B36" s="5"/>
      <c r="F36" s="99"/>
      <c r="G36" s="275"/>
    </row>
    <row r="37" spans="1:7" s="216" customFormat="1" ht="12.75">
      <c r="A37" s="263"/>
      <c r="B37" s="264"/>
      <c r="D37" s="308"/>
      <c r="F37" s="265"/>
      <c r="G37" s="275"/>
    </row>
    <row r="38" spans="2:8" ht="12.75">
      <c r="B38" s="5"/>
      <c r="F38" s="99"/>
      <c r="G38" s="275"/>
      <c r="H38" s="216"/>
    </row>
    <row r="39" spans="2:8" ht="12.75">
      <c r="B39" s="5"/>
      <c r="F39" s="99"/>
      <c r="G39" s="275"/>
      <c r="H39" s="216"/>
    </row>
    <row r="40" spans="2:7" ht="12.75">
      <c r="B40" s="5"/>
      <c r="F40" s="99"/>
      <c r="G40" s="275"/>
    </row>
    <row r="41" spans="2:7" ht="12.75">
      <c r="B41" s="5"/>
      <c r="F41" s="99"/>
      <c r="G41" s="275"/>
    </row>
    <row r="42" spans="2:7" ht="12.75">
      <c r="B42" s="5"/>
      <c r="F42" s="99"/>
      <c r="G42" s="275"/>
    </row>
    <row r="43" spans="2:7" ht="12.75">
      <c r="B43" s="5"/>
      <c r="F43" s="99"/>
      <c r="G43" s="275"/>
    </row>
    <row r="44" spans="2:7" ht="12.75">
      <c r="B44" s="5"/>
      <c r="F44" s="99"/>
      <c r="G44" s="275"/>
    </row>
    <row r="45" spans="2:7" ht="12.75">
      <c r="B45" s="5"/>
      <c r="F45" s="99"/>
      <c r="G45" s="275"/>
    </row>
    <row r="46" spans="2:7" ht="12.75">
      <c r="B46" s="5"/>
      <c r="F46" s="99"/>
      <c r="G46" s="275"/>
    </row>
    <row r="47" spans="2:7" ht="12.75">
      <c r="B47" s="5"/>
      <c r="F47" s="99"/>
      <c r="G47" s="275"/>
    </row>
    <row r="48" spans="2:7" ht="12.75">
      <c r="B48" s="5"/>
      <c r="F48" s="99"/>
      <c r="G48" s="275"/>
    </row>
    <row r="49" spans="2:7" ht="12.75">
      <c r="B49" s="5"/>
      <c r="F49" s="99"/>
      <c r="G49" s="216"/>
    </row>
    <row r="50" spans="2:7" ht="12.75">
      <c r="B50" s="5"/>
      <c r="F50" s="99"/>
      <c r="G50" s="216"/>
    </row>
    <row r="51" spans="2:7" ht="12.75">
      <c r="B51" s="5"/>
      <c r="F51" s="99"/>
      <c r="G51" s="216"/>
    </row>
    <row r="52" spans="2:7" ht="12.75">
      <c r="B52" s="5"/>
      <c r="F52" s="99"/>
      <c r="G52" s="216"/>
    </row>
    <row r="53" spans="2:6" ht="12.75">
      <c r="B53" s="5"/>
      <c r="F53" s="99"/>
    </row>
    <row r="54" spans="2:6" ht="12.75">
      <c r="B54" s="5"/>
      <c r="F54" s="99"/>
    </row>
    <row r="55" spans="2:6" ht="12.75">
      <c r="B55" s="5"/>
      <c r="F55" s="99"/>
    </row>
    <row r="56" spans="2:6" ht="12.75">
      <c r="B56" s="5"/>
      <c r="F56" s="99"/>
    </row>
    <row r="57" spans="2:6" ht="12.75">
      <c r="B57" s="5"/>
      <c r="F57" s="99"/>
    </row>
    <row r="58" spans="2:6" ht="12.75">
      <c r="B58" s="5"/>
      <c r="F58" s="99"/>
    </row>
    <row r="59" spans="2:6" ht="12.75">
      <c r="B59" s="5"/>
      <c r="F59" s="99"/>
    </row>
    <row r="60" spans="2:6" ht="12.75">
      <c r="B60" s="5"/>
      <c r="F60" s="99"/>
    </row>
    <row r="61" spans="2:6" ht="12.75">
      <c r="B61" s="5"/>
      <c r="F61" s="99"/>
    </row>
    <row r="62" spans="2:6" ht="12.75">
      <c r="B62" s="5"/>
      <c r="F62" s="99"/>
    </row>
    <row r="63" spans="2:6" ht="12.75">
      <c r="B63" s="5"/>
      <c r="F63" s="99"/>
    </row>
    <row r="64" spans="2:6" ht="12.75">
      <c r="B64" s="5"/>
      <c r="F64" s="99"/>
    </row>
    <row r="65" spans="2:6" ht="12.75">
      <c r="B65" s="5"/>
      <c r="F65" s="99"/>
    </row>
    <row r="66" spans="2:6" ht="12.75">
      <c r="B66" s="5"/>
      <c r="F66" s="99"/>
    </row>
    <row r="67" spans="2:6" ht="12.75">
      <c r="B67" s="5"/>
      <c r="F67" s="99"/>
    </row>
    <row r="68" spans="2:6" ht="12.75">
      <c r="B68" s="5"/>
      <c r="F68" s="99"/>
    </row>
    <row r="69" spans="2:6" ht="12.75">
      <c r="B69" s="5"/>
      <c r="F69" s="99"/>
    </row>
    <row r="70" spans="2:6" ht="12.75">
      <c r="B70" s="5"/>
      <c r="F70" s="99"/>
    </row>
    <row r="71" spans="2:6" ht="12.75">
      <c r="B71" s="5"/>
      <c r="F71" s="99"/>
    </row>
    <row r="72" spans="2:6" ht="12.75">
      <c r="B72" s="5"/>
      <c r="F72" s="99"/>
    </row>
    <row r="73" spans="2:6" ht="12.75">
      <c r="B73" s="5"/>
      <c r="F73" s="99"/>
    </row>
    <row r="74" spans="2:6" ht="12.75">
      <c r="B74" s="5"/>
      <c r="F74" s="99"/>
    </row>
    <row r="75" spans="2:6" ht="12.75">
      <c r="B75" s="5"/>
      <c r="F75" s="99"/>
    </row>
    <row r="76" spans="2:6" ht="12.75">
      <c r="B76" s="5"/>
      <c r="F76" s="99"/>
    </row>
    <row r="77" spans="2:6" ht="12.75">
      <c r="B77" s="5"/>
      <c r="F77" s="99"/>
    </row>
    <row r="78" spans="2:6" ht="12.75">
      <c r="B78" s="5"/>
      <c r="F78" s="99"/>
    </row>
    <row r="79" spans="2:6" ht="12.75">
      <c r="B79" s="5"/>
      <c r="F79" s="99"/>
    </row>
    <row r="80" spans="2:6" ht="12.75">
      <c r="B80" s="5"/>
      <c r="F80" s="99"/>
    </row>
    <row r="81" spans="2:6" ht="12.75">
      <c r="B81" s="5"/>
      <c r="F81" s="99"/>
    </row>
    <row r="82" spans="2:6" ht="12.75">
      <c r="B82" s="5"/>
      <c r="F82" s="99"/>
    </row>
    <row r="83" spans="2:6" ht="12.75">
      <c r="B83" s="5"/>
      <c r="F83" s="99"/>
    </row>
    <row r="84" spans="2:6" ht="12.75">
      <c r="B84" s="5"/>
      <c r="F84" s="99"/>
    </row>
    <row r="85" spans="2:6" ht="12.75">
      <c r="B85" s="5"/>
      <c r="F85" s="99"/>
    </row>
    <row r="86" spans="2:6" ht="12.75">
      <c r="B86" s="5"/>
      <c r="F86" s="99"/>
    </row>
    <row r="87" spans="2:6" ht="12.75">
      <c r="B87" s="5"/>
      <c r="F87" s="99"/>
    </row>
    <row r="88" spans="2:6" ht="12.75">
      <c r="B88" s="5"/>
      <c r="F88" s="99"/>
    </row>
    <row r="89" spans="2:6" ht="12.75">
      <c r="B89" s="5"/>
      <c r="F89" s="99"/>
    </row>
    <row r="90" spans="2:6" ht="12.75">
      <c r="B90" s="5"/>
      <c r="F90" s="99"/>
    </row>
    <row r="91" spans="2:6" ht="12.75">
      <c r="B91" s="5"/>
      <c r="F91" s="99"/>
    </row>
    <row r="92" spans="2:6" ht="12.75">
      <c r="B92" s="5"/>
      <c r="F92" s="99"/>
    </row>
    <row r="93" spans="2:6" ht="12.75">
      <c r="B93" s="5"/>
      <c r="F93" s="99"/>
    </row>
    <row r="94" spans="2:6" ht="12.75">
      <c r="B94" s="5"/>
      <c r="F94" s="99"/>
    </row>
    <row r="95" spans="2:6" ht="12.75">
      <c r="B95" s="5"/>
      <c r="F95" s="99"/>
    </row>
    <row r="96" spans="2:6" ht="12.75">
      <c r="B96" s="5"/>
      <c r="F96" s="99"/>
    </row>
    <row r="97" spans="2:6" ht="12.75">
      <c r="B97" s="5"/>
      <c r="F97" s="99"/>
    </row>
    <row r="98" spans="2:6" ht="12.75">
      <c r="B98" s="5"/>
      <c r="F98" s="99"/>
    </row>
    <row r="99" spans="2:6" ht="12.75">
      <c r="B99" s="5"/>
      <c r="F99" s="99"/>
    </row>
    <row r="100" spans="2:6" ht="12.75">
      <c r="B100" s="5"/>
      <c r="F100" s="99"/>
    </row>
    <row r="101" spans="2:6" ht="12.75">
      <c r="B101" s="5"/>
      <c r="F101" s="99"/>
    </row>
    <row r="102" spans="2:6" ht="12.75">
      <c r="B102" s="5"/>
      <c r="F102" s="99"/>
    </row>
    <row r="103" spans="2:6" ht="12.75">
      <c r="B103" s="5"/>
      <c r="F103" s="99"/>
    </row>
    <row r="104" spans="2:6" ht="12.75">
      <c r="B104" s="5"/>
      <c r="F104" s="99"/>
    </row>
    <row r="105" spans="2:6" ht="12.75">
      <c r="B105" s="5"/>
      <c r="F105" s="99"/>
    </row>
    <row r="106" spans="2:6" ht="12.75">
      <c r="B106" s="5"/>
      <c r="F106" s="99"/>
    </row>
    <row r="107" spans="2:6" ht="12.75">
      <c r="B107" s="5"/>
      <c r="F107" s="99"/>
    </row>
    <row r="108" spans="2:6" ht="12.75">
      <c r="B108" s="5"/>
      <c r="F108" s="99"/>
    </row>
    <row r="109" spans="2:6" ht="12.75">
      <c r="B109" s="5"/>
      <c r="F109" s="99"/>
    </row>
    <row r="110" spans="2:6" ht="12.75">
      <c r="B110" s="5"/>
      <c r="F110" s="99"/>
    </row>
    <row r="111" spans="2:6" ht="12.75">
      <c r="B111" s="5"/>
      <c r="F111" s="99"/>
    </row>
    <row r="112" spans="2:6" ht="12.75">
      <c r="B112" s="5"/>
      <c r="F112" s="99"/>
    </row>
    <row r="113" spans="2:6" ht="12.75">
      <c r="B113" s="5"/>
      <c r="F113" s="99"/>
    </row>
    <row r="114" spans="2:6" ht="12.75">
      <c r="B114" s="5"/>
      <c r="F114" s="99"/>
    </row>
    <row r="115" spans="2:6" ht="12.75">
      <c r="B115" s="5"/>
      <c r="F115" s="99"/>
    </row>
    <row r="116" spans="2:6" ht="12.75">
      <c r="B116" s="5"/>
      <c r="F116" s="99"/>
    </row>
    <row r="117" spans="2:6" ht="12.75">
      <c r="B117" s="5"/>
      <c r="F117" s="99"/>
    </row>
    <row r="118" spans="2:6" ht="12.75">
      <c r="B118" s="5"/>
      <c r="F118" s="99"/>
    </row>
    <row r="119" spans="2:6" ht="12.75">
      <c r="B119" s="5"/>
      <c r="F119" s="99"/>
    </row>
    <row r="120" spans="2:6" ht="12.75">
      <c r="B120" s="5"/>
      <c r="F120" s="99"/>
    </row>
    <row r="121" spans="2:6" ht="12.75">
      <c r="B121" s="5"/>
      <c r="F121" s="99"/>
    </row>
    <row r="122" spans="2:6" ht="12.75">
      <c r="B122" s="5"/>
      <c r="F122" s="99"/>
    </row>
    <row r="123" spans="1:6" s="216" customFormat="1" ht="12.75">
      <c r="A123" s="263"/>
      <c r="B123" s="264"/>
      <c r="D123" s="308"/>
      <c r="F123" s="265"/>
    </row>
    <row r="124" spans="1:6" s="216" customFormat="1" ht="12.75">
      <c r="A124" s="263"/>
      <c r="B124" s="264"/>
      <c r="D124" s="308"/>
      <c r="F124" s="265"/>
    </row>
    <row r="125" spans="2:8" ht="12.75">
      <c r="B125" s="5"/>
      <c r="F125" s="99"/>
      <c r="G125" s="216"/>
      <c r="H125" s="216"/>
    </row>
    <row r="126" spans="2:8" ht="12.75">
      <c r="B126" s="5"/>
      <c r="F126" s="99"/>
      <c r="G126" s="216"/>
      <c r="H126" s="216"/>
    </row>
    <row r="127" spans="2:8" ht="12.75">
      <c r="B127" s="5"/>
      <c r="F127" s="99"/>
      <c r="G127" s="216"/>
      <c r="H127" s="216"/>
    </row>
    <row r="128" spans="2:8" ht="12.75">
      <c r="B128" s="5"/>
      <c r="F128" s="99"/>
      <c r="G128" s="216"/>
      <c r="H128" s="216"/>
    </row>
    <row r="129" spans="2:7" ht="12.75">
      <c r="B129" s="5"/>
      <c r="F129" s="99"/>
      <c r="G129" s="216"/>
    </row>
    <row r="130" spans="2:7" ht="12.75">
      <c r="B130" s="5"/>
      <c r="F130" s="99"/>
      <c r="G130" s="216"/>
    </row>
    <row r="131" spans="2:7" ht="12.75">
      <c r="B131" s="5"/>
      <c r="F131" s="99"/>
      <c r="G131" s="216"/>
    </row>
    <row r="132" spans="2:7" ht="12.75">
      <c r="B132" s="5"/>
      <c r="F132" s="99"/>
      <c r="G132" s="216"/>
    </row>
    <row r="133" spans="2:7" ht="12.75">
      <c r="B133" s="5"/>
      <c r="F133" s="99"/>
      <c r="G133" s="216"/>
    </row>
    <row r="134" spans="2:7" ht="12.75">
      <c r="B134" s="5"/>
      <c r="F134" s="99"/>
      <c r="G134" s="216"/>
    </row>
    <row r="135" spans="2:7" ht="12.75">
      <c r="B135" s="5"/>
      <c r="D135" s="407"/>
      <c r="F135" s="99"/>
      <c r="G135" s="216"/>
    </row>
    <row r="136" spans="2:7" ht="12.75">
      <c r="B136" s="5"/>
      <c r="D136" s="407"/>
      <c r="F136" s="99"/>
      <c r="G136" s="216"/>
    </row>
    <row r="137" spans="2:7" ht="12.75">
      <c r="B137" s="5"/>
      <c r="F137" s="99"/>
      <c r="G137" s="216"/>
    </row>
    <row r="138" spans="2:7" ht="12.75">
      <c r="B138" s="5"/>
      <c r="F138" s="99"/>
      <c r="G138" s="216"/>
    </row>
    <row r="139" spans="2:7" ht="12.75">
      <c r="B139" s="5"/>
      <c r="F139" s="99"/>
      <c r="G139" s="216"/>
    </row>
    <row r="140" spans="2:7" ht="12.75">
      <c r="B140" s="5"/>
      <c r="F140" s="99"/>
      <c r="G140" s="216"/>
    </row>
    <row r="141" spans="2:7" ht="12.75">
      <c r="B141" s="5"/>
      <c r="F141" s="99"/>
      <c r="G141" s="216"/>
    </row>
    <row r="142" spans="2:8" ht="12.75">
      <c r="B142" s="5"/>
      <c r="F142" s="99"/>
      <c r="G142" s="216"/>
      <c r="H142" s="345"/>
    </row>
    <row r="143" spans="2:7" ht="12.75">
      <c r="B143" s="5"/>
      <c r="F143" s="99"/>
      <c r="G143" s="216"/>
    </row>
    <row r="144" spans="2:7" ht="12.75">
      <c r="B144" s="5"/>
      <c r="F144" s="99"/>
      <c r="G144" s="216"/>
    </row>
    <row r="145" spans="2:7" ht="12.75">
      <c r="B145" s="5"/>
      <c r="F145" s="99"/>
      <c r="G145" s="216"/>
    </row>
    <row r="146" spans="2:7" ht="12.75">
      <c r="B146" s="5"/>
      <c r="F146" s="99"/>
      <c r="G146" s="216"/>
    </row>
    <row r="147" spans="2:7" ht="12.75">
      <c r="B147" s="5"/>
      <c r="F147" s="99"/>
      <c r="G147" s="216"/>
    </row>
    <row r="148" spans="2:7" ht="12.75">
      <c r="B148" s="5"/>
      <c r="F148" s="99"/>
      <c r="G148" s="216"/>
    </row>
    <row r="149" spans="2:7" ht="12.75">
      <c r="B149" s="5"/>
      <c r="F149" s="99"/>
      <c r="G149" s="216"/>
    </row>
    <row r="150" spans="1:8" s="216" customFormat="1" ht="12.75">
      <c r="A150" s="263"/>
      <c r="B150" s="264"/>
      <c r="D150" s="308"/>
      <c r="F150" s="265"/>
      <c r="H150"/>
    </row>
    <row r="151" spans="2:8" ht="12.75">
      <c r="B151" s="5"/>
      <c r="F151" s="99"/>
      <c r="G151" s="216"/>
      <c r="H151" s="216"/>
    </row>
    <row r="152" spans="2:7" ht="12.75">
      <c r="B152" s="5"/>
      <c r="F152" s="99"/>
      <c r="G152" s="216"/>
    </row>
    <row r="153" spans="2:7" ht="12.75">
      <c r="B153" s="5"/>
      <c r="F153" s="99"/>
      <c r="G153" s="216"/>
    </row>
    <row r="154" spans="2:7" ht="12.75">
      <c r="B154" s="5"/>
      <c r="F154" s="99"/>
      <c r="G154" s="216"/>
    </row>
    <row r="155" spans="2:7" ht="12.75">
      <c r="B155" s="5"/>
      <c r="F155" s="99"/>
      <c r="G155" s="216"/>
    </row>
    <row r="156" spans="2:7" ht="12.75">
      <c r="B156" s="5"/>
      <c r="F156" s="99"/>
      <c r="G156" s="216"/>
    </row>
    <row r="157" spans="2:7" ht="12.75">
      <c r="B157" s="5"/>
      <c r="F157" s="99"/>
      <c r="G157" s="216"/>
    </row>
    <row r="158" spans="2:7" ht="12.75">
      <c r="B158" s="5"/>
      <c r="F158" s="99"/>
      <c r="G158" s="216"/>
    </row>
    <row r="159" spans="2:7" ht="12.75">
      <c r="B159" s="5"/>
      <c r="F159" s="99"/>
      <c r="G159" s="216"/>
    </row>
    <row r="160" spans="2:8" ht="12.75">
      <c r="B160" s="5"/>
      <c r="F160" s="99"/>
      <c r="G160" s="216"/>
      <c r="H160" s="345"/>
    </row>
    <row r="161" spans="2:7" ht="12.75">
      <c r="B161" s="5"/>
      <c r="F161" s="99"/>
      <c r="G161" s="216"/>
    </row>
    <row r="162" spans="2:7" ht="12.75">
      <c r="B162" s="5"/>
      <c r="F162" s="99"/>
      <c r="G162" s="409"/>
    </row>
    <row r="163" spans="2:7" ht="12.75">
      <c r="B163" s="5"/>
      <c r="F163" s="99"/>
      <c r="G163" s="390"/>
    </row>
    <row r="164" spans="2:7" ht="12.75">
      <c r="B164" s="5"/>
      <c r="F164" s="99"/>
      <c r="G164" s="390"/>
    </row>
    <row r="165" spans="2:7" ht="12.75">
      <c r="B165" s="5"/>
      <c r="F165" s="99"/>
      <c r="G165" s="390"/>
    </row>
    <row r="166" spans="2:7" ht="12.75">
      <c r="B166" s="5"/>
      <c r="F166" s="99"/>
      <c r="G166" s="390"/>
    </row>
    <row r="167" spans="2:7" ht="12.75">
      <c r="B167" s="5"/>
      <c r="F167" s="99"/>
      <c r="G167" s="390"/>
    </row>
    <row r="168" spans="2:7" ht="12.75">
      <c r="B168" s="5"/>
      <c r="F168" s="99"/>
      <c r="G168" s="390"/>
    </row>
    <row r="169" spans="2:7" ht="12.75">
      <c r="B169" s="5"/>
      <c r="F169" s="99"/>
      <c r="G169" s="390"/>
    </row>
    <row r="170" spans="2:7" ht="12.75">
      <c r="B170" s="5"/>
      <c r="F170" s="99"/>
      <c r="G170" s="216"/>
    </row>
    <row r="171" spans="2:7" ht="12.75">
      <c r="B171" s="5"/>
      <c r="F171" s="99"/>
      <c r="G171" s="216"/>
    </row>
    <row r="172" spans="2:7" ht="12.75">
      <c r="B172" s="5"/>
      <c r="F172" s="99"/>
      <c r="G172" s="216"/>
    </row>
    <row r="173" spans="2:7" ht="12.75">
      <c r="B173" s="5"/>
      <c r="F173" s="99"/>
      <c r="G173" s="216"/>
    </row>
    <row r="174" spans="2:7" ht="12.75">
      <c r="B174" s="5"/>
      <c r="F174" s="99"/>
      <c r="G174" s="216"/>
    </row>
    <row r="175" spans="2:7" ht="12.75">
      <c r="B175" s="5"/>
      <c r="F175" s="99"/>
      <c r="G175" s="216"/>
    </row>
    <row r="176" spans="2:7" ht="12.75">
      <c r="B176" s="5"/>
      <c r="F176" s="99"/>
      <c r="G176" s="216"/>
    </row>
    <row r="177" spans="2:7" ht="12.75">
      <c r="B177" s="5"/>
      <c r="F177" s="99"/>
      <c r="G177" s="216"/>
    </row>
    <row r="178" spans="2:7" ht="12.75">
      <c r="B178" s="5"/>
      <c r="F178" s="99"/>
      <c r="G178" s="216"/>
    </row>
    <row r="179" spans="2:7" ht="12.75">
      <c r="B179" s="5"/>
      <c r="F179" s="99"/>
      <c r="G179" s="216"/>
    </row>
    <row r="180" spans="2:7" ht="12.75">
      <c r="B180" s="5"/>
      <c r="F180" s="99"/>
      <c r="G180" s="216"/>
    </row>
    <row r="181" spans="2:7" ht="12.75">
      <c r="B181" s="5"/>
      <c r="F181" s="99"/>
      <c r="G181" s="216"/>
    </row>
    <row r="182" spans="2:7" ht="12.75">
      <c r="B182" s="5"/>
      <c r="F182" s="99"/>
      <c r="G182" s="216"/>
    </row>
    <row r="183" spans="2:7" ht="12.75">
      <c r="B183" s="5"/>
      <c r="F183" s="99"/>
      <c r="G183" s="216"/>
    </row>
    <row r="184" spans="2:7" ht="12.75">
      <c r="B184" s="5"/>
      <c r="F184" s="99"/>
      <c r="G184" s="216"/>
    </row>
    <row r="185" spans="2:7" ht="12.75">
      <c r="B185" s="5"/>
      <c r="F185" s="99"/>
      <c r="G185" s="216"/>
    </row>
    <row r="186" spans="2:7" ht="12.75">
      <c r="B186" s="5"/>
      <c r="F186" s="99"/>
      <c r="G186" s="216"/>
    </row>
    <row r="187" spans="2:7" ht="12.75">
      <c r="B187" s="5"/>
      <c r="F187" s="99"/>
      <c r="G187" s="216"/>
    </row>
    <row r="188" spans="2:7" ht="12.75">
      <c r="B188" s="5"/>
      <c r="F188" s="99"/>
      <c r="G188" s="216"/>
    </row>
    <row r="189" spans="2:7" ht="12.75">
      <c r="B189" s="5"/>
      <c r="F189" s="99"/>
      <c r="G189" s="216"/>
    </row>
    <row r="190" spans="2:7" ht="12.75">
      <c r="B190" s="5"/>
      <c r="F190" s="99"/>
      <c r="G190" s="216"/>
    </row>
    <row r="191" spans="2:6" ht="12.75">
      <c r="B191" s="5"/>
      <c r="F191" s="99"/>
    </row>
    <row r="192" spans="2:6" ht="12.75">
      <c r="B192" s="5"/>
      <c r="F192" s="99"/>
    </row>
    <row r="193" spans="2:6" ht="12.75">
      <c r="B193" s="5"/>
      <c r="F193" s="99"/>
    </row>
    <row r="194" spans="2:6" ht="12.75">
      <c r="B194" s="5"/>
      <c r="F194" s="99"/>
    </row>
    <row r="195" spans="2:6" ht="12.75">
      <c r="B195" s="5"/>
      <c r="F195" s="99"/>
    </row>
    <row r="196" spans="2:6" ht="12.75">
      <c r="B196" s="5"/>
      <c r="F196" s="99"/>
    </row>
    <row r="197" spans="2:6" ht="12.75">
      <c r="B197" s="5"/>
      <c r="E197" s="410"/>
      <c r="F197" s="99"/>
    </row>
    <row r="198" spans="2:6" ht="12.75">
      <c r="B198" s="5"/>
      <c r="F198" s="99"/>
    </row>
    <row r="199" spans="2:6" ht="12.75">
      <c r="B199" s="5"/>
      <c r="F199" s="99"/>
    </row>
    <row r="200" spans="2:6" ht="12.75">
      <c r="B200" s="5"/>
      <c r="F200" s="99"/>
    </row>
    <row r="201" spans="2:6" ht="12.75">
      <c r="B201" s="5"/>
      <c r="F201" s="99"/>
    </row>
    <row r="202" spans="2:6" ht="12.75">
      <c r="B202" s="5"/>
      <c r="F202" s="99"/>
    </row>
    <row r="203" spans="2:6" ht="12.75">
      <c r="B203" s="5"/>
      <c r="F203" s="99"/>
    </row>
    <row r="204" spans="2:6" ht="12.75">
      <c r="B204" s="5"/>
      <c r="F204" s="99"/>
    </row>
    <row r="205" spans="2:6" ht="12.75">
      <c r="B205" s="5"/>
      <c r="F205" s="99"/>
    </row>
    <row r="206" spans="2:6" ht="12.75">
      <c r="B206" s="5"/>
      <c r="F206" s="99"/>
    </row>
    <row r="207" spans="2:6" ht="12.75">
      <c r="B207" s="5"/>
      <c r="F207" s="99"/>
    </row>
    <row r="208" spans="2:6" ht="12.75">
      <c r="B208" s="5"/>
      <c r="F208" s="99"/>
    </row>
    <row r="209" spans="2:6" ht="12.75">
      <c r="B209" s="5"/>
      <c r="F209" s="99"/>
    </row>
    <row r="210" spans="2:6" ht="12.75">
      <c r="B210" s="5"/>
      <c r="F210" s="99"/>
    </row>
    <row r="211" spans="2:6" ht="12.75">
      <c r="B211" s="5"/>
      <c r="F211" s="99"/>
    </row>
    <row r="212" spans="2:6" ht="12.75">
      <c r="B212" s="5"/>
      <c r="F212" s="99"/>
    </row>
    <row r="213" spans="2:6" ht="12.75">
      <c r="B213" s="5"/>
      <c r="F213" s="99"/>
    </row>
    <row r="214" spans="2:6" ht="12.75">
      <c r="B214" s="5"/>
      <c r="F214" s="99"/>
    </row>
    <row r="215" spans="2:6" ht="12.75">
      <c r="B215" s="5"/>
      <c r="F215" s="99"/>
    </row>
    <row r="216" spans="2:6" ht="12.75">
      <c r="B216" s="5"/>
      <c r="F216" s="99"/>
    </row>
    <row r="217" spans="2:6" ht="12.75">
      <c r="B217" s="5"/>
      <c r="F217" s="99"/>
    </row>
    <row r="218" spans="2:6" ht="12.75">
      <c r="B218" s="5"/>
      <c r="F218" s="99"/>
    </row>
    <row r="219" spans="2:6" ht="12.75">
      <c r="B219" s="5"/>
      <c r="F219" s="99"/>
    </row>
    <row r="220" spans="2:6" ht="12.75">
      <c r="B220" s="5"/>
      <c r="F220" s="99"/>
    </row>
    <row r="221" spans="2:6" ht="12.75">
      <c r="B221" s="5"/>
      <c r="F221" s="99"/>
    </row>
    <row r="222" spans="2:6" ht="12.75">
      <c r="B222" s="5"/>
      <c r="F222" s="99"/>
    </row>
    <row r="223" spans="2:6" ht="12.75">
      <c r="B223" s="5"/>
      <c r="F223" s="99"/>
    </row>
    <row r="224" spans="2:6" ht="12.75">
      <c r="B224" s="5"/>
      <c r="F224" s="99"/>
    </row>
    <row r="225" spans="2:6" ht="12.75">
      <c r="B225" s="5"/>
      <c r="F225" s="99"/>
    </row>
    <row r="226" spans="2:6" ht="12.75">
      <c r="B226" s="5"/>
      <c r="F226" s="99"/>
    </row>
    <row r="227" spans="2:6" ht="12.75">
      <c r="B227" s="5"/>
      <c r="F227" s="99"/>
    </row>
    <row r="228" spans="2:6" ht="12.75">
      <c r="B228" s="5"/>
      <c r="F228" s="99"/>
    </row>
    <row r="229" spans="2:6" ht="12.75">
      <c r="B229" s="5"/>
      <c r="F229" s="99"/>
    </row>
    <row r="230" spans="2:6" ht="12.75">
      <c r="B230" s="5"/>
      <c r="F230" s="99"/>
    </row>
    <row r="231" spans="2:6" ht="12.75">
      <c r="B231" s="5"/>
      <c r="F231" s="99"/>
    </row>
    <row r="232" spans="2:6" ht="12.75">
      <c r="B232" s="5"/>
      <c r="F232" s="99"/>
    </row>
    <row r="233" spans="2:6" ht="12.75">
      <c r="B233" s="5"/>
      <c r="F233" s="99"/>
    </row>
    <row r="234" spans="2:6" ht="12.75">
      <c r="B234" s="5"/>
      <c r="F234" s="99"/>
    </row>
    <row r="235" spans="2:6" ht="12.75">
      <c r="B235" s="5"/>
      <c r="F235" s="99"/>
    </row>
    <row r="236" spans="2:6" ht="12.75">
      <c r="B236" s="5"/>
      <c r="F236" s="99"/>
    </row>
    <row r="237" spans="2:6" ht="12.75">
      <c r="B237" s="5"/>
      <c r="F237" s="99"/>
    </row>
    <row r="238" spans="2:6" ht="12.75">
      <c r="B238" s="5"/>
      <c r="F238" s="99"/>
    </row>
    <row r="239" spans="2:6" ht="12.75">
      <c r="B239" s="5"/>
      <c r="F239" s="99"/>
    </row>
    <row r="240" spans="2:6" ht="12.75">
      <c r="B240" s="5"/>
      <c r="F240" s="99"/>
    </row>
    <row r="241" spans="2:6" ht="12.75">
      <c r="B241" s="5"/>
      <c r="F241" s="99"/>
    </row>
    <row r="242" spans="2:6" ht="12.75">
      <c r="B242" s="5"/>
      <c r="F242" s="99"/>
    </row>
    <row r="243" spans="2:6" ht="12.75">
      <c r="B243" s="5"/>
      <c r="F243" s="99"/>
    </row>
    <row r="244" spans="2:6" ht="12.75">
      <c r="B244" s="5"/>
      <c r="F244" s="99"/>
    </row>
    <row r="245" spans="2:6" ht="12.75">
      <c r="B245" s="5"/>
      <c r="F245" s="99"/>
    </row>
    <row r="246" spans="2:6" ht="12.75">
      <c r="B246" s="5"/>
      <c r="F246" s="99"/>
    </row>
    <row r="247" spans="2:6" ht="12.75">
      <c r="B247" s="5"/>
      <c r="F247" s="99"/>
    </row>
    <row r="248" spans="2:6" ht="12.75">
      <c r="B248" s="5"/>
      <c r="F248" s="99"/>
    </row>
    <row r="249" spans="2:6" ht="12.75">
      <c r="B249" s="5"/>
      <c r="F249" s="99"/>
    </row>
    <row r="250" spans="2:6" ht="12.75">
      <c r="B250" s="5"/>
      <c r="F250" s="99"/>
    </row>
    <row r="251" spans="2:6" ht="12.75">
      <c r="B251" s="5"/>
      <c r="F251" s="99"/>
    </row>
    <row r="252" spans="2:6" ht="12.75">
      <c r="B252" s="5"/>
      <c r="F252" s="99"/>
    </row>
    <row r="253" spans="2:6" ht="12.75">
      <c r="B253" s="5"/>
      <c r="F253" s="99"/>
    </row>
    <row r="254" spans="2:6" ht="12.75">
      <c r="B254" s="5"/>
      <c r="F254" s="99"/>
    </row>
    <row r="255" spans="2:6" ht="12.75">
      <c r="B255" s="5"/>
      <c r="F255" s="99"/>
    </row>
    <row r="256" spans="2:6" ht="12.75">
      <c r="B256" s="5"/>
      <c r="F256" s="99"/>
    </row>
    <row r="257" spans="2:6" ht="12.75">
      <c r="B257" s="5"/>
      <c r="F257" s="99"/>
    </row>
    <row r="258" spans="2:7" ht="12.75">
      <c r="B258" s="5"/>
      <c r="F258" s="99"/>
      <c r="G258" s="108"/>
    </row>
    <row r="259" spans="2:6" ht="12.75">
      <c r="B259" s="5"/>
      <c r="F259" s="99"/>
    </row>
    <row r="260" spans="2:6" ht="12.75">
      <c r="B260" s="5"/>
      <c r="F260" s="99"/>
    </row>
    <row r="261" spans="2:6" ht="12.75">
      <c r="B261" s="5"/>
      <c r="F261" s="99"/>
    </row>
    <row r="262" spans="2:6" ht="12.75">
      <c r="B262" s="5"/>
      <c r="F262" s="99"/>
    </row>
    <row r="263" spans="2:6" ht="12.75">
      <c r="B263" s="5"/>
      <c r="F263" s="99"/>
    </row>
    <row r="264" spans="2:6" ht="12.75">
      <c r="B264" s="5"/>
      <c r="F264" s="99"/>
    </row>
    <row r="265" spans="2:6" ht="12.75">
      <c r="B265" s="5"/>
      <c r="F265" s="99"/>
    </row>
    <row r="266" spans="2:6" ht="12.75">
      <c r="B266" s="5"/>
      <c r="F266" s="99"/>
    </row>
    <row r="267" spans="2:6" ht="12.75">
      <c r="B267" s="5"/>
      <c r="F267" s="99"/>
    </row>
    <row r="268" spans="2:6" ht="12.75">
      <c r="B268" s="5"/>
      <c r="F268" s="99"/>
    </row>
    <row r="269" spans="2:6" ht="12.75">
      <c r="B269" s="5"/>
      <c r="F269" s="99"/>
    </row>
    <row r="270" spans="2:6" ht="12.75">
      <c r="B270" s="5"/>
      <c r="F270" s="99"/>
    </row>
    <row r="271" spans="2:6" ht="12.75">
      <c r="B271" s="5"/>
      <c r="F271" s="99"/>
    </row>
    <row r="272" spans="2:6" ht="12.75">
      <c r="B272" s="5"/>
      <c r="F272" s="99"/>
    </row>
    <row r="273" spans="2:6" ht="12.75">
      <c r="B273" s="5"/>
      <c r="F273" s="99"/>
    </row>
    <row r="274" spans="2:6" ht="12.75">
      <c r="B274" s="5"/>
      <c r="F274" s="99"/>
    </row>
    <row r="275" spans="2:6" ht="12.75">
      <c r="B275" s="5"/>
      <c r="F275" s="99"/>
    </row>
    <row r="276" spans="2:12" ht="12.75">
      <c r="B276" s="5"/>
      <c r="F276" s="99"/>
      <c r="L276" s="99"/>
    </row>
    <row r="277" spans="2:6" ht="12.75">
      <c r="B277" s="5"/>
      <c r="F277" s="99"/>
    </row>
    <row r="278" spans="2:6" ht="12.75">
      <c r="B278" s="5"/>
      <c r="F278" s="99"/>
    </row>
    <row r="279" spans="2:6" ht="12.75">
      <c r="B279" s="5"/>
      <c r="F279" s="99"/>
    </row>
    <row r="280" spans="2:8" ht="12.75">
      <c r="B280" s="5"/>
      <c r="F280" s="99"/>
      <c r="H280" s="216"/>
    </row>
    <row r="281" spans="2:8" ht="12.75">
      <c r="B281" s="5"/>
      <c r="F281" s="99"/>
      <c r="H281" s="216"/>
    </row>
    <row r="282" spans="2:8" ht="12.75">
      <c r="B282" s="5"/>
      <c r="F282" s="99"/>
      <c r="H282" s="216"/>
    </row>
    <row r="283" spans="2:8" ht="12.75">
      <c r="B283" s="5"/>
      <c r="F283" s="99"/>
      <c r="H283" s="216"/>
    </row>
    <row r="284" spans="2:8" ht="12.75">
      <c r="B284" s="5"/>
      <c r="F284" s="99"/>
      <c r="H284" s="216"/>
    </row>
    <row r="285" spans="2:8" ht="12.75">
      <c r="B285" s="5"/>
      <c r="F285" s="99"/>
      <c r="H285" s="216"/>
    </row>
    <row r="286" spans="2:6" ht="12.75">
      <c r="B286" s="5"/>
      <c r="F286" s="99"/>
    </row>
    <row r="287" spans="2:6" ht="12.75">
      <c r="B287" s="5"/>
      <c r="F287" s="99"/>
    </row>
    <row r="288" spans="2:6" ht="12.75">
      <c r="B288" s="5"/>
      <c r="F288" s="99"/>
    </row>
    <row r="289" spans="2:8" ht="12.75">
      <c r="B289" s="5"/>
      <c r="F289" s="99"/>
      <c r="H289" s="216"/>
    </row>
    <row r="290" spans="2:8" ht="12.75">
      <c r="B290" s="5"/>
      <c r="F290" s="99"/>
      <c r="H290" s="216"/>
    </row>
    <row r="291" spans="2:8" ht="12.75">
      <c r="B291" s="5"/>
      <c r="F291" s="99"/>
      <c r="H291" s="216"/>
    </row>
    <row r="292" spans="2:8" ht="12.75">
      <c r="B292" s="5"/>
      <c r="F292" s="99"/>
      <c r="H292" s="216"/>
    </row>
    <row r="293" spans="2:8" ht="12.75">
      <c r="B293" s="5"/>
      <c r="F293" s="99"/>
      <c r="H293" s="216"/>
    </row>
    <row r="294" spans="2:8" ht="12.75">
      <c r="B294" s="5"/>
      <c r="F294" s="99"/>
      <c r="H294" s="216"/>
    </row>
    <row r="295" spans="2:6" ht="12.75">
      <c r="B295" s="5"/>
      <c r="F295" s="99"/>
    </row>
    <row r="296" spans="2:6" ht="12.75">
      <c r="B296" s="5"/>
      <c r="F296" s="99"/>
    </row>
    <row r="297" spans="2:6" ht="12.75">
      <c r="B297" s="5"/>
      <c r="F297" s="99"/>
    </row>
    <row r="298" spans="2:6" ht="12.75">
      <c r="B298" s="5"/>
      <c r="F298" s="99"/>
    </row>
    <row r="299" spans="2:6" ht="12.75">
      <c r="B299" s="5"/>
      <c r="F299" s="99"/>
    </row>
    <row r="300" spans="2:6" ht="12.75">
      <c r="B300" s="5"/>
      <c r="F300" s="99"/>
    </row>
    <row r="301" spans="2:6" ht="12.75">
      <c r="B301" s="5"/>
      <c r="F301" s="99"/>
    </row>
    <row r="302" spans="2:6" ht="12.75">
      <c r="B302" s="5"/>
      <c r="F302" s="99"/>
    </row>
    <row r="303" spans="2:6" ht="12.75">
      <c r="B303" s="5"/>
      <c r="F303" s="99"/>
    </row>
    <row r="304" spans="2:6" ht="12.75">
      <c r="B304" s="5"/>
      <c r="F304" s="99"/>
    </row>
    <row r="305" spans="2:6" ht="12.75">
      <c r="B305" s="5"/>
      <c r="F305" s="99"/>
    </row>
    <row r="306" spans="2:6" ht="12.75">
      <c r="B306" s="5"/>
      <c r="F306" s="99"/>
    </row>
    <row r="307" spans="2:6" ht="12.75">
      <c r="B307" s="5"/>
      <c r="F307" s="99"/>
    </row>
    <row r="308" spans="2:6" ht="12.75">
      <c r="B308" s="5"/>
      <c r="F308" s="99"/>
    </row>
    <row r="309" spans="2:6" ht="12.75">
      <c r="B309" s="5"/>
      <c r="F309" s="99"/>
    </row>
    <row r="310" spans="2:6" ht="12.75">
      <c r="B310" s="5"/>
      <c r="F310" s="99"/>
    </row>
    <row r="311" spans="2:6" ht="12.75">
      <c r="B311" s="5"/>
      <c r="F311" s="99"/>
    </row>
    <row r="312" spans="2:6" ht="12.75">
      <c r="B312" s="5"/>
      <c r="F312" s="99"/>
    </row>
    <row r="313" spans="2:6" ht="12.75">
      <c r="B313" s="5"/>
      <c r="F313" s="99"/>
    </row>
    <row r="314" spans="2:6" ht="12.75">
      <c r="B314" s="5"/>
      <c r="F314" s="99"/>
    </row>
    <row r="315" spans="2:6" ht="12.75">
      <c r="B315" s="5"/>
      <c r="F315" s="99"/>
    </row>
    <row r="316" spans="2:6" ht="12.75">
      <c r="B316" s="5"/>
      <c r="F316" s="99"/>
    </row>
    <row r="317" spans="2:6" ht="12.75">
      <c r="B317" s="5"/>
      <c r="F317" s="99"/>
    </row>
    <row r="318" spans="2:6" ht="12.75">
      <c r="B318" s="5"/>
      <c r="F318" s="99"/>
    </row>
    <row r="319" spans="2:6" ht="12.75">
      <c r="B319" s="5"/>
      <c r="F319" s="99"/>
    </row>
    <row r="320" spans="2:6" ht="12.75">
      <c r="B320" s="5"/>
      <c r="F320" s="99"/>
    </row>
    <row r="321" spans="2:6" ht="12.75">
      <c r="B321" s="5"/>
      <c r="F321" s="99"/>
    </row>
    <row r="322" spans="2:6" ht="12.75">
      <c r="B322" s="5"/>
      <c r="F322" s="99"/>
    </row>
    <row r="323" spans="2:6" ht="12.75">
      <c r="B323" s="5"/>
      <c r="F323" s="99"/>
    </row>
    <row r="324" spans="2:6" ht="12.75">
      <c r="B324" s="5"/>
      <c r="F324" s="99"/>
    </row>
    <row r="325" spans="2:6" ht="12.75">
      <c r="B325" s="5"/>
      <c r="F325" s="99"/>
    </row>
    <row r="326" spans="2:6" ht="12.75">
      <c r="B326" s="5"/>
      <c r="F326" s="99"/>
    </row>
    <row r="327" spans="2:6" ht="12.75">
      <c r="B327" s="5"/>
      <c r="F327" s="99"/>
    </row>
    <row r="328" spans="2:6" ht="12.75">
      <c r="B328" s="5"/>
      <c r="F328" s="99"/>
    </row>
    <row r="329" spans="2:6" ht="12.75">
      <c r="B329" s="5"/>
      <c r="F329" s="99"/>
    </row>
    <row r="330" spans="2:6" ht="12.75">
      <c r="B330" s="5"/>
      <c r="F330" s="99"/>
    </row>
    <row r="331" spans="2:6" ht="12.75">
      <c r="B331" s="5"/>
      <c r="F331" s="99"/>
    </row>
    <row r="332" spans="2:6" ht="12.75">
      <c r="B332" s="5"/>
      <c r="F332" s="99"/>
    </row>
    <row r="333" spans="2:6" ht="12.75">
      <c r="B333" s="5"/>
      <c r="F333" s="99"/>
    </row>
    <row r="334" spans="2:6" ht="12.75">
      <c r="B334" s="5"/>
      <c r="F334" s="99"/>
    </row>
    <row r="335" spans="2:6" ht="12.75">
      <c r="B335" s="5"/>
      <c r="F335" s="99"/>
    </row>
    <row r="336" spans="2:6" ht="12.75">
      <c r="B336" s="5"/>
      <c r="F336" s="99"/>
    </row>
    <row r="337" spans="2:6" ht="12.75">
      <c r="B337" s="5"/>
      <c r="F337" s="99"/>
    </row>
    <row r="338" spans="2:8" ht="12.75">
      <c r="B338" s="5"/>
      <c r="F338" s="99"/>
      <c r="H338" s="108"/>
    </row>
    <row r="339" spans="2:6" ht="12.75">
      <c r="B339" s="5"/>
      <c r="F339" s="99"/>
    </row>
    <row r="340" spans="2:8" ht="12.75">
      <c r="B340" s="5"/>
      <c r="F340" s="99"/>
      <c r="H340" s="108"/>
    </row>
    <row r="341" spans="2:6" ht="12.75">
      <c r="B341" s="5"/>
      <c r="F341" s="99"/>
    </row>
    <row r="342" spans="2:8" ht="12.75">
      <c r="B342" s="5"/>
      <c r="F342" s="99"/>
      <c r="H342" s="108"/>
    </row>
    <row r="343" spans="2:6" ht="12.75">
      <c r="B343" s="5"/>
      <c r="F343" s="99"/>
    </row>
    <row r="344" spans="2:6" ht="12.75">
      <c r="B344" s="5"/>
      <c r="F344" s="99"/>
    </row>
    <row r="345" spans="2:6" ht="12.75">
      <c r="B345" s="5"/>
      <c r="F345" s="99"/>
    </row>
    <row r="346" spans="2:6" ht="12.75">
      <c r="B346" s="5"/>
      <c r="F346" s="99"/>
    </row>
    <row r="347" spans="2:6" ht="12.75">
      <c r="B347" s="5"/>
      <c r="F347" s="99"/>
    </row>
    <row r="348" spans="2:6" ht="12.75">
      <c r="B348" s="5"/>
      <c r="F348" s="99"/>
    </row>
    <row r="349" spans="2:6" ht="12.75">
      <c r="B349" s="5"/>
      <c r="F349" s="99"/>
    </row>
    <row r="350" spans="2:6" ht="12.75">
      <c r="B350" s="5"/>
      <c r="F350" s="99"/>
    </row>
    <row r="351" spans="2:6" ht="12.75">
      <c r="B351" s="5"/>
      <c r="F351" s="99"/>
    </row>
    <row r="352" spans="2:6" ht="12.75">
      <c r="B352" s="5"/>
      <c r="F352" s="99"/>
    </row>
    <row r="353" spans="2:6" ht="12.75">
      <c r="B353" s="5"/>
      <c r="F353" s="99"/>
    </row>
    <row r="354" spans="2:6" ht="12.75">
      <c r="B354" s="5"/>
      <c r="F354" s="99"/>
    </row>
    <row r="355" spans="2:6" ht="12.75">
      <c r="B355" s="5"/>
      <c r="F355" s="99"/>
    </row>
    <row r="356" spans="2:9" ht="12.75">
      <c r="B356" s="5"/>
      <c r="F356" s="99"/>
      <c r="I356" s="99"/>
    </row>
    <row r="357" spans="2:9" ht="12.75">
      <c r="B357" s="5"/>
      <c r="F357" s="99"/>
      <c r="I357" s="99"/>
    </row>
    <row r="358" spans="2:6" ht="12.75">
      <c r="B358" s="5"/>
      <c r="F358" s="99"/>
    </row>
    <row r="359" spans="2:6" ht="12.75">
      <c r="B359" s="5"/>
      <c r="F359" s="99"/>
    </row>
    <row r="360" spans="2:6" ht="12.75">
      <c r="B360" s="5"/>
      <c r="F360" s="99"/>
    </row>
    <row r="361" spans="2:6" ht="12.75">
      <c r="B361" s="5"/>
      <c r="F361" s="99"/>
    </row>
    <row r="362" spans="2:6" ht="12.75">
      <c r="B362" s="5"/>
      <c r="F362" s="99"/>
    </row>
    <row r="363" spans="2:6" ht="12.75">
      <c r="B363" s="5"/>
      <c r="F363" s="99"/>
    </row>
    <row r="364" spans="2:6" ht="12.75">
      <c r="B364" s="5"/>
      <c r="F364" s="99"/>
    </row>
    <row r="365" spans="2:6" ht="12.75">
      <c r="B365" s="5"/>
      <c r="F365" s="99"/>
    </row>
    <row r="366" spans="2:6" ht="12.75">
      <c r="B366" s="5"/>
      <c r="F366" s="99"/>
    </row>
    <row r="367" spans="2:6" ht="12.75">
      <c r="B367" s="5"/>
      <c r="F367" s="99"/>
    </row>
    <row r="368" spans="2:6" ht="12.75">
      <c r="B368" s="5"/>
      <c r="F368" s="99"/>
    </row>
    <row r="369" spans="2:6" ht="12.75">
      <c r="B369" s="5"/>
      <c r="F369" s="99"/>
    </row>
    <row r="370" spans="2:6" ht="12.75">
      <c r="B370" s="5"/>
      <c r="F370" s="99"/>
    </row>
    <row r="371" spans="2:6" ht="12.75">
      <c r="B371" s="5"/>
      <c r="F371" s="99"/>
    </row>
    <row r="372" spans="2:6" ht="12.75">
      <c r="B372" s="5"/>
      <c r="F372" s="99"/>
    </row>
    <row r="373" spans="2:6" ht="12.75">
      <c r="B373" s="5"/>
      <c r="F373" s="99"/>
    </row>
    <row r="374" spans="2:6" ht="12.75">
      <c r="B374" s="5"/>
      <c r="F374" s="99"/>
    </row>
    <row r="375" spans="2:6" ht="12.75">
      <c r="B375" s="5"/>
      <c r="F375" s="99"/>
    </row>
    <row r="376" spans="2:6" ht="12.75">
      <c r="B376" s="5"/>
      <c r="F376" s="99"/>
    </row>
    <row r="377" spans="2:6" ht="12.75">
      <c r="B377" s="5"/>
      <c r="F377" s="99"/>
    </row>
    <row r="378" spans="2:6" ht="12.75">
      <c r="B378" s="5"/>
      <c r="F378" s="99"/>
    </row>
    <row r="379" spans="2:6" ht="12.75">
      <c r="B379" s="5"/>
      <c r="F379" s="99"/>
    </row>
    <row r="380" spans="2:6" ht="12.75">
      <c r="B380" s="5"/>
      <c r="F380" s="99"/>
    </row>
    <row r="381" spans="2:6" ht="12.75">
      <c r="B381" s="5"/>
      <c r="F381" s="99"/>
    </row>
    <row r="382" spans="2:6" ht="12.75">
      <c r="B382" s="5"/>
      <c r="F382" s="99"/>
    </row>
    <row r="383" spans="2:6" ht="12.75">
      <c r="B383" s="5"/>
      <c r="F383" s="99"/>
    </row>
    <row r="384" spans="2:6" ht="12.75">
      <c r="B384" s="5"/>
      <c r="F384" s="99"/>
    </row>
    <row r="385" spans="2:6" ht="12.75">
      <c r="B385" s="5"/>
      <c r="F385" s="99"/>
    </row>
    <row r="386" spans="2:6" ht="12.75">
      <c r="B386" s="5"/>
      <c r="F386" s="99"/>
    </row>
    <row r="387" spans="2:6" ht="12.75">
      <c r="B387" s="5"/>
      <c r="F387" s="99"/>
    </row>
    <row r="388" spans="2:6" ht="12.75">
      <c r="B388" s="5"/>
      <c r="F388" s="99"/>
    </row>
    <row r="389" spans="2:6" ht="12.75">
      <c r="B389" s="5"/>
      <c r="F389" s="99"/>
    </row>
    <row r="390" spans="2:6" ht="12.75">
      <c r="B390" s="5"/>
      <c r="F390" s="99"/>
    </row>
    <row r="391" spans="2:6" ht="12.75">
      <c r="B391" s="5"/>
      <c r="F391" s="99"/>
    </row>
    <row r="392" spans="2:6" ht="12.75">
      <c r="B392" s="5"/>
      <c r="F392" s="99"/>
    </row>
    <row r="393" spans="2:6" ht="12.75">
      <c r="B393" s="5"/>
      <c r="F393" s="99"/>
    </row>
    <row r="394" spans="2:6" ht="12.75">
      <c r="B394" s="5"/>
      <c r="F394" s="99"/>
    </row>
    <row r="395" spans="2:6" ht="12.75">
      <c r="B395" s="5"/>
      <c r="F395" s="99"/>
    </row>
    <row r="396" spans="2:6" ht="12.75">
      <c r="B396" s="5"/>
      <c r="F396" s="99"/>
    </row>
    <row r="397" spans="2:6" ht="12.75">
      <c r="B397" s="5"/>
      <c r="F397" s="99"/>
    </row>
    <row r="398" spans="2:6" ht="12.75">
      <c r="B398" s="5"/>
      <c r="F398" s="99"/>
    </row>
    <row r="399" spans="2:6" ht="12.75">
      <c r="B399" s="5"/>
      <c r="F399" s="99"/>
    </row>
    <row r="400" spans="2:7" ht="12.75">
      <c r="B400" s="5"/>
      <c r="F400" s="303"/>
      <c r="G400" s="298"/>
    </row>
    <row r="401" spans="2:6" ht="12.75">
      <c r="B401" s="5"/>
      <c r="F401" s="99"/>
    </row>
    <row r="402" spans="2:6" ht="12.75">
      <c r="B402" s="5"/>
      <c r="F402" s="99"/>
    </row>
    <row r="403" spans="2:6" ht="12.75">
      <c r="B403" s="5"/>
      <c r="F403" s="99"/>
    </row>
    <row r="404" spans="2:6" ht="12.75">
      <c r="B404" s="5"/>
      <c r="F404" s="99"/>
    </row>
    <row r="405" spans="2:6" ht="12.75">
      <c r="B405" s="5"/>
      <c r="F405" s="99"/>
    </row>
    <row r="406" spans="2:6" ht="12.75">
      <c r="B406" s="5"/>
      <c r="F406" s="99"/>
    </row>
    <row r="407" spans="2:6" ht="12.75">
      <c r="B407" s="5"/>
      <c r="F407" s="99"/>
    </row>
    <row r="408" spans="2:6" ht="12.75">
      <c r="B408" s="5"/>
      <c r="F408" s="99"/>
    </row>
    <row r="409" spans="2:6" ht="12.75">
      <c r="B409" s="5"/>
      <c r="F409" s="99"/>
    </row>
    <row r="410" spans="2:6" ht="12.75">
      <c r="B410" s="5"/>
      <c r="F410" s="99"/>
    </row>
    <row r="411" spans="2:6" ht="12.75">
      <c r="B411" s="5"/>
      <c r="F411" s="99"/>
    </row>
    <row r="412" spans="2:6" ht="12.75">
      <c r="B412" s="5"/>
      <c r="F412" s="99"/>
    </row>
    <row r="413" spans="2:6" ht="12.75">
      <c r="B413" s="5"/>
      <c r="F413" s="99"/>
    </row>
    <row r="414" spans="2:9" ht="12.75">
      <c r="B414" s="5"/>
      <c r="F414" s="99"/>
      <c r="I414" s="99"/>
    </row>
    <row r="415" spans="2:6" ht="12.75">
      <c r="B415" s="5"/>
      <c r="F415" s="99"/>
    </row>
    <row r="416" spans="2:6" ht="12.75">
      <c r="B416" s="5"/>
      <c r="F416" s="99"/>
    </row>
    <row r="417" spans="2:6" ht="12.75">
      <c r="B417" s="5"/>
      <c r="F417" s="99"/>
    </row>
    <row r="418" spans="2:6" ht="12.75">
      <c r="B418" s="5"/>
      <c r="F418" s="99"/>
    </row>
    <row r="419" spans="2:6" ht="12.75">
      <c r="B419" s="5"/>
      <c r="F419" s="99"/>
    </row>
    <row r="420" spans="2:6" ht="12.75">
      <c r="B420" s="5"/>
      <c r="F420" s="99"/>
    </row>
    <row r="421" spans="2:6" ht="12.75">
      <c r="B421" s="5"/>
      <c r="F421" s="99"/>
    </row>
    <row r="422" spans="2:6" ht="12.75">
      <c r="B422" s="5"/>
      <c r="F422" s="99"/>
    </row>
    <row r="423" spans="2:6" ht="12.75">
      <c r="B423" s="5"/>
      <c r="F423" s="99"/>
    </row>
    <row r="424" spans="2:6" ht="12.75">
      <c r="B424" s="5"/>
      <c r="F424" s="99"/>
    </row>
    <row r="425" spans="2:6" ht="12.75">
      <c r="B425" s="5"/>
      <c r="F425" s="99"/>
    </row>
    <row r="426" spans="2:6" ht="12.75">
      <c r="B426" s="5"/>
      <c r="F426" s="99"/>
    </row>
    <row r="427" spans="2:6" ht="12.75">
      <c r="B427" s="5"/>
      <c r="F427" s="99"/>
    </row>
    <row r="428" spans="2:6" ht="12.75">
      <c r="B428" s="5"/>
      <c r="F428" s="99"/>
    </row>
    <row r="429" spans="2:6" ht="12.75">
      <c r="B429" s="5"/>
      <c r="F429" s="99"/>
    </row>
    <row r="430" spans="2:6" ht="12.75">
      <c r="B430" s="5"/>
      <c r="F430" s="99"/>
    </row>
    <row r="431" spans="2:6" ht="12.75">
      <c r="B431" s="5"/>
      <c r="F431" s="99"/>
    </row>
    <row r="432" spans="2:6" ht="12.75">
      <c r="B432" s="5"/>
      <c r="F432" s="99"/>
    </row>
    <row r="433" spans="2:6" ht="12.75">
      <c r="B433" s="5"/>
      <c r="F433" s="99"/>
    </row>
    <row r="434" spans="2:6" ht="12.75">
      <c r="B434" s="5"/>
      <c r="F434" s="99"/>
    </row>
    <row r="435" spans="2:6" ht="12.75">
      <c r="B435" s="5"/>
      <c r="F435" s="99"/>
    </row>
    <row r="436" spans="2:6" ht="12.75">
      <c r="B436" s="5"/>
      <c r="F436" s="99"/>
    </row>
    <row r="437" spans="2:6" ht="12.75">
      <c r="B437" s="5"/>
      <c r="F437" s="99"/>
    </row>
    <row r="438" spans="2:6" ht="12.75">
      <c r="B438" s="5"/>
      <c r="F438" s="99"/>
    </row>
    <row r="439" spans="2:6" ht="12.75">
      <c r="B439" s="5"/>
      <c r="F439" s="99"/>
    </row>
    <row r="440" spans="2:6" ht="12.75">
      <c r="B440" s="5"/>
      <c r="F440" s="99"/>
    </row>
    <row r="441" spans="2:6" ht="12.75">
      <c r="B441" s="5"/>
      <c r="F441" s="99"/>
    </row>
    <row r="442" spans="2:6" ht="12.75">
      <c r="B442" s="5"/>
      <c r="F442" s="99"/>
    </row>
    <row r="443" spans="2:6" ht="12.75">
      <c r="B443" s="5"/>
      <c r="F443" s="99"/>
    </row>
    <row r="444" spans="2:6" ht="12.75">
      <c r="B444" s="5"/>
      <c r="F444" s="99"/>
    </row>
    <row r="445" spans="2:6" ht="12.75">
      <c r="B445" s="5"/>
      <c r="F445" s="99"/>
    </row>
    <row r="446" spans="2:6" ht="12.75">
      <c r="B446" s="5"/>
      <c r="F446" s="99"/>
    </row>
    <row r="447" spans="2:6" ht="12.75">
      <c r="B447" s="5"/>
      <c r="F447" s="99"/>
    </row>
    <row r="448" spans="2:6" ht="12.75">
      <c r="B448" s="5"/>
      <c r="F448" s="99"/>
    </row>
    <row r="449" spans="2:6" ht="12.75">
      <c r="B449" s="5"/>
      <c r="F449" s="99"/>
    </row>
    <row r="450" spans="2:6" ht="12.75">
      <c r="B450" s="5"/>
      <c r="F450" s="99"/>
    </row>
    <row r="451" spans="2:6" ht="12.75">
      <c r="B451" s="5"/>
      <c r="F451" s="99"/>
    </row>
    <row r="452" spans="2:6" ht="12.75">
      <c r="B452" s="5"/>
      <c r="F452" s="99"/>
    </row>
    <row r="453" spans="2:6" ht="12.75">
      <c r="B453" s="5"/>
      <c r="F453" s="99"/>
    </row>
    <row r="454" spans="2:6" ht="12.75">
      <c r="B454" s="5"/>
      <c r="F454" s="99"/>
    </row>
    <row r="455" spans="2:6" ht="12.75">
      <c r="B455" s="5"/>
      <c r="F455" s="99"/>
    </row>
    <row r="456" spans="2:6" ht="12.75">
      <c r="B456" s="5"/>
      <c r="F456" s="99"/>
    </row>
    <row r="457" spans="2:6" ht="12.75">
      <c r="B457" s="5"/>
      <c r="F457" s="99"/>
    </row>
    <row r="458" spans="2:6" ht="12.75">
      <c r="B458" s="5"/>
      <c r="D458" s="408"/>
      <c r="F458" s="99"/>
    </row>
    <row r="459" spans="2:6" ht="12.75">
      <c r="B459" s="5"/>
      <c r="F459" s="99"/>
    </row>
    <row r="460" spans="2:6" ht="12.75">
      <c r="B460" s="5"/>
      <c r="F460" s="99"/>
    </row>
    <row r="461" spans="2:6" ht="12.75">
      <c r="B461" s="5"/>
      <c r="F461" s="99"/>
    </row>
    <row r="462" spans="2:6" ht="12.75">
      <c r="B462" s="5"/>
      <c r="F462" s="99"/>
    </row>
    <row r="463" spans="2:6" ht="12.75">
      <c r="B463" s="5"/>
      <c r="F463" s="99"/>
    </row>
    <row r="464" spans="2:6" ht="12.75">
      <c r="B464" s="5"/>
      <c r="F464" s="99"/>
    </row>
    <row r="465" spans="2:6" ht="12.75">
      <c r="B465" s="5"/>
      <c r="F465" s="99"/>
    </row>
    <row r="466" spans="2:6" ht="12.75">
      <c r="B466" s="5"/>
      <c r="F466" s="99"/>
    </row>
    <row r="467" spans="2:6" ht="12.75">
      <c r="B467" s="5"/>
      <c r="F467" s="99"/>
    </row>
    <row r="468" spans="2:6" ht="12.75">
      <c r="B468" s="5"/>
      <c r="F468" s="99"/>
    </row>
    <row r="469" spans="2:6" ht="12.75">
      <c r="B469" s="5"/>
      <c r="F469" s="99"/>
    </row>
    <row r="470" spans="2:6" ht="12.75">
      <c r="B470" s="5"/>
      <c r="F470" s="99"/>
    </row>
    <row r="471" spans="2:6" ht="12.75">
      <c r="B471" s="5"/>
      <c r="F471" s="99"/>
    </row>
    <row r="472" spans="2:6" ht="12.75">
      <c r="B472" s="5"/>
      <c r="F472" s="99"/>
    </row>
    <row r="473" spans="2:6" ht="12.75">
      <c r="B473" s="5"/>
      <c r="F473" s="99"/>
    </row>
    <row r="474" spans="2:6" ht="12.75">
      <c r="B474" s="5"/>
      <c r="F474" s="99"/>
    </row>
    <row r="475" spans="2:6" ht="12.75">
      <c r="B475" s="5"/>
      <c r="F475" s="99"/>
    </row>
    <row r="476" spans="2:6" ht="12.75">
      <c r="B476" s="5"/>
      <c r="F476" s="99"/>
    </row>
    <row r="477" spans="2:6" ht="12.75">
      <c r="B477" s="5"/>
      <c r="F477" s="99"/>
    </row>
    <row r="478" spans="2:6" ht="12.75">
      <c r="B478" s="5"/>
      <c r="F478" s="99"/>
    </row>
    <row r="479" spans="2:6" ht="12.75">
      <c r="B479" s="5"/>
      <c r="F479" s="99"/>
    </row>
    <row r="480" spans="2:6" ht="12.75">
      <c r="B480" s="5"/>
      <c r="F480" s="99"/>
    </row>
    <row r="481" spans="2:6" ht="12.75">
      <c r="B481" s="5"/>
      <c r="F481" s="99"/>
    </row>
    <row r="482" spans="2:6" ht="12.75">
      <c r="B482" s="5"/>
      <c r="F482" s="99"/>
    </row>
    <row r="483" spans="2:6" ht="12.75">
      <c r="B483" s="5"/>
      <c r="F483" s="99"/>
    </row>
    <row r="484" spans="2:6" ht="12.75">
      <c r="B484" s="5"/>
      <c r="F484" s="99"/>
    </row>
    <row r="485" spans="2:6" ht="12.75">
      <c r="B485" s="5"/>
      <c r="F485" s="99"/>
    </row>
    <row r="486" spans="2:6" ht="12.75">
      <c r="B486" s="5"/>
      <c r="F486" s="99"/>
    </row>
    <row r="487" spans="2:6" ht="12.75">
      <c r="B487" s="5"/>
      <c r="F487" s="99"/>
    </row>
    <row r="488" spans="2:6" ht="12.75">
      <c r="B488" s="5"/>
      <c r="F488" s="99"/>
    </row>
    <row r="489" spans="2:6" ht="12.75">
      <c r="B489" s="5"/>
      <c r="F489" s="99"/>
    </row>
    <row r="490" spans="2:6" ht="12.75">
      <c r="B490" s="5"/>
      <c r="F490" s="99"/>
    </row>
    <row r="491" spans="2:6" ht="12.75">
      <c r="B491" s="5"/>
      <c r="F491" s="99"/>
    </row>
    <row r="492" spans="2:6" ht="12.75">
      <c r="B492" s="5"/>
      <c r="F492" s="99"/>
    </row>
    <row r="493" spans="2:6" ht="12.75">
      <c r="B493" s="5"/>
      <c r="F493" s="99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spans="2:7" ht="12.75">
      <c r="B500" s="5"/>
      <c r="F500" s="298"/>
      <c r="G500" s="359" t="s">
        <v>140</v>
      </c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02"/>
  <sheetViews>
    <sheetView workbookViewId="0" topLeftCell="A1">
      <selection activeCell="J294" sqref="J294:K295"/>
    </sheetView>
  </sheetViews>
  <sheetFormatPr defaultColWidth="9.00390625" defaultRowHeight="12.75"/>
  <cols>
    <col min="1" max="1" width="11.625" style="3" customWidth="1"/>
    <col min="2" max="2" width="40.00390625" style="1" customWidth="1"/>
    <col min="3" max="3" width="10.50390625" style="142" customWidth="1"/>
    <col min="4" max="4" width="10.375" style="108" customWidth="1"/>
    <col min="5" max="5" width="10.25390625" style="99" customWidth="1"/>
    <col min="6" max="6" width="9.75390625" style="1" customWidth="1"/>
    <col min="7" max="7" width="8.875" style="99" customWidth="1"/>
    <col min="8" max="8" width="11.75390625" style="99" customWidth="1"/>
    <col min="9" max="9" width="10.75390625" style="5" customWidth="1"/>
    <col min="10" max="10" width="9.625" style="1" customWidth="1"/>
    <col min="11" max="11" width="13.375" style="1" customWidth="1"/>
    <col min="12" max="12" width="12.50390625" style="1" customWidth="1"/>
    <col min="13" max="16384" width="10.75390625" style="1" customWidth="1"/>
  </cols>
  <sheetData>
    <row r="1" spans="1:11" s="2" customFormat="1" ht="39" customHeight="1">
      <c r="A1" s="2" t="s">
        <v>173</v>
      </c>
      <c r="B1" s="2" t="s">
        <v>106</v>
      </c>
      <c r="C1" s="4" t="s">
        <v>244</v>
      </c>
      <c r="D1" s="369" t="s">
        <v>245</v>
      </c>
      <c r="E1" s="209" t="s">
        <v>246</v>
      </c>
      <c r="F1" s="4" t="s">
        <v>247</v>
      </c>
      <c r="G1" s="209" t="s">
        <v>248</v>
      </c>
      <c r="H1" s="206" t="s">
        <v>249</v>
      </c>
      <c r="I1" s="4" t="s">
        <v>330</v>
      </c>
      <c r="K1" s="217" t="s">
        <v>240</v>
      </c>
    </row>
    <row r="2" spans="2:11" s="223" customFormat="1" ht="12.75" customHeight="1">
      <c r="B2" s="235" t="s">
        <v>296</v>
      </c>
      <c r="C2" s="224"/>
      <c r="D2" s="370"/>
      <c r="E2" s="225"/>
      <c r="F2" s="224"/>
      <c r="G2" s="225"/>
      <c r="H2" s="434">
        <v>0</v>
      </c>
      <c r="I2" s="224"/>
      <c r="J2" s="1"/>
      <c r="K2" s="224"/>
    </row>
    <row r="3" spans="1:6" ht="12.75">
      <c r="A3" s="193"/>
      <c r="B3" s="116"/>
      <c r="C3" s="7"/>
      <c r="D3" s="371"/>
      <c r="F3" s="99"/>
    </row>
    <row r="4" spans="1:10" ht="12.75">
      <c r="A4" s="193"/>
      <c r="B4"/>
      <c r="C4" s="194"/>
      <c r="F4" s="99"/>
      <c r="J4"/>
    </row>
    <row r="5" spans="1:6" ht="12.75">
      <c r="A5" s="193"/>
      <c r="B5" s="116"/>
      <c r="C5" s="7"/>
      <c r="D5" s="371"/>
      <c r="F5" s="99"/>
    </row>
    <row r="6" spans="1:10" ht="12.75">
      <c r="A6" s="193"/>
      <c r="B6" s="116"/>
      <c r="C6" s="7"/>
      <c r="D6" s="371"/>
      <c r="F6" s="99"/>
      <c r="J6"/>
    </row>
    <row r="7" spans="1:10" ht="12.75">
      <c r="A7" s="193"/>
      <c r="B7" s="116"/>
      <c r="C7" s="7"/>
      <c r="D7" s="371"/>
      <c r="F7" s="99"/>
      <c r="J7" s="108"/>
    </row>
    <row r="8" spans="1:6" ht="12.75">
      <c r="A8" s="193"/>
      <c r="B8" s="116"/>
      <c r="C8" s="7"/>
      <c r="D8" s="371"/>
      <c r="F8" s="99"/>
    </row>
    <row r="9" spans="1:10" ht="12.75">
      <c r="A9" s="193"/>
      <c r="B9" s="116"/>
      <c r="C9" s="7"/>
      <c r="D9" s="371"/>
      <c r="F9" s="99"/>
      <c r="J9"/>
    </row>
    <row r="10" spans="1:10" ht="12.75">
      <c r="A10" s="193"/>
      <c r="B10" s="116"/>
      <c r="C10" s="7"/>
      <c r="D10" s="371"/>
      <c r="F10" s="99"/>
      <c r="J10"/>
    </row>
    <row r="11" spans="1:10" ht="12.75">
      <c r="A11" s="193"/>
      <c r="B11" s="116"/>
      <c r="C11" s="7"/>
      <c r="D11" s="371"/>
      <c r="F11" s="99"/>
      <c r="J11"/>
    </row>
    <row r="12" spans="1:10" ht="12.75">
      <c r="A12" s="193"/>
      <c r="B12" s="116"/>
      <c r="C12" s="7"/>
      <c r="D12" s="371"/>
      <c r="F12" s="99"/>
      <c r="J12"/>
    </row>
    <row r="13" spans="1:10" ht="12.75">
      <c r="A13" s="193"/>
      <c r="B13" s="116"/>
      <c r="C13" s="7"/>
      <c r="D13" s="371"/>
      <c r="F13" s="99"/>
      <c r="J13"/>
    </row>
    <row r="14" spans="1:10" ht="12.75">
      <c r="A14" s="193"/>
      <c r="B14" s="116"/>
      <c r="C14" s="7"/>
      <c r="D14" s="371"/>
      <c r="F14" s="99"/>
      <c r="J14"/>
    </row>
    <row r="15" spans="1:10" ht="12.75">
      <c r="A15" s="193"/>
      <c r="B15" s="116"/>
      <c r="C15" s="7"/>
      <c r="D15" s="371"/>
      <c r="F15" s="99"/>
      <c r="J15"/>
    </row>
    <row r="16" spans="1:10" ht="12.75">
      <c r="A16" s="193"/>
      <c r="B16" s="116"/>
      <c r="C16" s="7"/>
      <c r="D16" s="371"/>
      <c r="F16" s="99"/>
      <c r="J16"/>
    </row>
    <row r="17" spans="1:10" ht="12.75">
      <c r="A17" s="193"/>
      <c r="B17" s="116"/>
      <c r="C17" s="7"/>
      <c r="D17" s="371"/>
      <c r="F17" s="99"/>
      <c r="J17"/>
    </row>
    <row r="18" spans="1:10" ht="12.75">
      <c r="A18" s="193"/>
      <c r="B18" s="116"/>
      <c r="C18" s="7"/>
      <c r="D18" s="371"/>
      <c r="F18" s="99"/>
      <c r="J18"/>
    </row>
    <row r="19" spans="1:10" ht="12.75">
      <c r="A19" s="6"/>
      <c r="B19" s="116"/>
      <c r="C19" s="7"/>
      <c r="D19" s="371"/>
      <c r="F19" s="99"/>
      <c r="J19"/>
    </row>
    <row r="20" spans="1:10" ht="12.75">
      <c r="A20" s="6"/>
      <c r="B20" s="116"/>
      <c r="C20" s="7"/>
      <c r="D20" s="371"/>
      <c r="F20" s="99"/>
      <c r="J20"/>
    </row>
    <row r="21" spans="1:12" ht="12.75">
      <c r="A21" s="6"/>
      <c r="B21" s="116"/>
      <c r="C21" s="7"/>
      <c r="D21" s="371"/>
      <c r="F21" s="99"/>
      <c r="J21" s="117" t="s">
        <v>272</v>
      </c>
      <c r="K21" s="117">
        <f>BAL_Sheet!$H$25</f>
        <v>0</v>
      </c>
      <c r="L21" s="117" t="str">
        <f>BAL_Sheet!$I$25</f>
        <v>BALANCE OK</v>
      </c>
    </row>
    <row r="22" spans="1:10" ht="12.75">
      <c r="A22" s="6"/>
      <c r="B22" s="116"/>
      <c r="C22" s="7"/>
      <c r="D22" s="371"/>
      <c r="F22" s="99"/>
      <c r="J22"/>
    </row>
    <row r="23" spans="1:10" ht="12.75">
      <c r="A23" s="6"/>
      <c r="B23" s="116"/>
      <c r="C23" s="7"/>
      <c r="D23" s="371"/>
      <c r="F23" s="99"/>
      <c r="J23"/>
    </row>
    <row r="24" spans="1:10" ht="12.75">
      <c r="A24" s="6"/>
      <c r="B24" s="116"/>
      <c r="C24" s="7"/>
      <c r="D24" s="371"/>
      <c r="F24" s="99"/>
      <c r="J24"/>
    </row>
    <row r="25" spans="1:10" ht="12.75">
      <c r="A25" s="6"/>
      <c r="B25" s="116"/>
      <c r="C25" s="7"/>
      <c r="D25" s="371"/>
      <c r="F25" s="99"/>
      <c r="J25"/>
    </row>
    <row r="26" spans="1:10" ht="12.75">
      <c r="A26" s="6"/>
      <c r="B26" s="116"/>
      <c r="C26" s="7"/>
      <c r="D26" s="371"/>
      <c r="F26" s="99"/>
      <c r="J26"/>
    </row>
    <row r="27" spans="1:10" ht="12.75">
      <c r="A27" s="6"/>
      <c r="B27" s="116"/>
      <c r="C27" s="7"/>
      <c r="D27" s="371"/>
      <c r="F27" s="99"/>
      <c r="J27"/>
    </row>
    <row r="28" spans="1:10" ht="12.75">
      <c r="A28" s="6"/>
      <c r="B28" s="116"/>
      <c r="C28" s="7"/>
      <c r="D28" s="371"/>
      <c r="F28" s="99"/>
      <c r="J28"/>
    </row>
    <row r="29" spans="1:10" ht="12.75">
      <c r="A29" s="6"/>
      <c r="B29" s="116"/>
      <c r="C29" s="7"/>
      <c r="D29" s="371"/>
      <c r="F29" s="99"/>
      <c r="J29"/>
    </row>
    <row r="30" spans="1:10" ht="12.75">
      <c r="A30" s="6"/>
      <c r="B30" s="116"/>
      <c r="C30" s="7"/>
      <c r="D30" s="371"/>
      <c r="F30" s="99"/>
      <c r="J30"/>
    </row>
    <row r="31" spans="1:10" ht="12.75">
      <c r="A31" s="6"/>
      <c r="B31" s="116"/>
      <c r="C31" s="7"/>
      <c r="D31" s="371"/>
      <c r="F31" s="99"/>
      <c r="J31"/>
    </row>
    <row r="32" spans="1:10" ht="12.75">
      <c r="A32" s="6"/>
      <c r="B32" s="116"/>
      <c r="C32" s="7"/>
      <c r="D32" s="371"/>
      <c r="F32" s="99"/>
      <c r="J32"/>
    </row>
    <row r="33" spans="1:10" ht="12.75">
      <c r="A33" s="6"/>
      <c r="B33" s="116"/>
      <c r="C33" s="7"/>
      <c r="D33" s="371"/>
      <c r="F33" s="99"/>
      <c r="G33" s="279"/>
      <c r="H33" s="279"/>
      <c r="J33"/>
    </row>
    <row r="34" spans="1:8" ht="12.75">
      <c r="A34" s="6"/>
      <c r="B34" s="116"/>
      <c r="C34" s="7"/>
      <c r="D34" s="371"/>
      <c r="F34" s="99"/>
      <c r="G34" s="279"/>
      <c r="H34" s="311"/>
    </row>
    <row r="35" spans="1:10" ht="12.75">
      <c r="A35" s="6"/>
      <c r="B35" s="116"/>
      <c r="C35" s="7"/>
      <c r="D35" s="371"/>
      <c r="F35" s="99"/>
      <c r="J35"/>
    </row>
    <row r="36" spans="1:10" ht="12.75">
      <c r="A36" s="6"/>
      <c r="B36" s="116"/>
      <c r="C36" s="7"/>
      <c r="D36" s="371"/>
      <c r="F36" s="99"/>
      <c r="J36"/>
    </row>
    <row r="37" spans="1:10" ht="12.75">
      <c r="A37" s="6"/>
      <c r="B37" s="116"/>
      <c r="C37" s="7"/>
      <c r="D37" s="371"/>
      <c r="F37" s="99"/>
      <c r="J37"/>
    </row>
    <row r="38" spans="1:10" ht="12.75">
      <c r="A38" s="6"/>
      <c r="B38" s="116"/>
      <c r="C38" s="7"/>
      <c r="D38" s="371"/>
      <c r="F38" s="99"/>
      <c r="J38"/>
    </row>
    <row r="39" spans="1:10" ht="12.75">
      <c r="A39" s="6"/>
      <c r="B39" s="116"/>
      <c r="C39" s="7"/>
      <c r="D39" s="371"/>
      <c r="F39" s="99"/>
      <c r="J39"/>
    </row>
    <row r="40" spans="1:10" ht="12.75">
      <c r="A40" s="6"/>
      <c r="B40" s="116"/>
      <c r="C40" s="7"/>
      <c r="D40" s="371"/>
      <c r="F40" s="99"/>
      <c r="J40"/>
    </row>
    <row r="41" spans="1:10" ht="12.75">
      <c r="A41" s="6"/>
      <c r="B41" s="116"/>
      <c r="C41" s="7"/>
      <c r="D41" s="371"/>
      <c r="F41" s="99"/>
      <c r="J41"/>
    </row>
    <row r="42" spans="1:10" ht="12.75">
      <c r="A42" s="6"/>
      <c r="B42" s="116"/>
      <c r="C42" s="7"/>
      <c r="D42" s="371"/>
      <c r="F42" s="99"/>
      <c r="J42"/>
    </row>
    <row r="43" spans="1:10" ht="12.75">
      <c r="A43" s="6"/>
      <c r="B43" s="116"/>
      <c r="C43" s="7"/>
      <c r="D43" s="371"/>
      <c r="F43" s="99"/>
      <c r="J43"/>
    </row>
    <row r="44" spans="1:10" ht="12.75">
      <c r="A44" s="6"/>
      <c r="B44" s="116"/>
      <c r="C44" s="7"/>
      <c r="D44" s="371"/>
      <c r="F44" s="99"/>
      <c r="J44"/>
    </row>
    <row r="45" spans="1:10" ht="12.75">
      <c r="A45" s="6"/>
      <c r="B45" s="116"/>
      <c r="C45" s="7"/>
      <c r="D45" s="371"/>
      <c r="F45" s="99"/>
      <c r="J45"/>
    </row>
    <row r="46" spans="1:10" ht="12.75">
      <c r="A46" s="6"/>
      <c r="B46" s="116"/>
      <c r="C46" s="7"/>
      <c r="D46" s="371"/>
      <c r="F46" s="99"/>
      <c r="J46"/>
    </row>
    <row r="47" spans="1:10" ht="12.75">
      <c r="A47" s="6"/>
      <c r="B47" s="116"/>
      <c r="C47" s="7"/>
      <c r="D47" s="371"/>
      <c r="F47" s="99"/>
      <c r="J47"/>
    </row>
    <row r="48" spans="1:10" ht="12.75">
      <c r="A48" s="6"/>
      <c r="B48" s="116"/>
      <c r="C48" s="7"/>
      <c r="D48" s="371"/>
      <c r="F48" s="99"/>
      <c r="J48"/>
    </row>
    <row r="49" spans="1:10" ht="12.75">
      <c r="A49" s="6"/>
      <c r="B49" s="116"/>
      <c r="C49" s="7"/>
      <c r="D49" s="371"/>
      <c r="F49" s="99"/>
      <c r="J49"/>
    </row>
    <row r="50" spans="1:10" ht="12.75">
      <c r="A50" s="6"/>
      <c r="B50" s="116"/>
      <c r="C50" s="7"/>
      <c r="D50" s="371"/>
      <c r="F50" s="99"/>
      <c r="J50"/>
    </row>
    <row r="51" spans="1:10" ht="12.75">
      <c r="A51" s="6"/>
      <c r="B51" s="116"/>
      <c r="C51" s="7"/>
      <c r="D51" s="371"/>
      <c r="F51" s="99"/>
      <c r="J51"/>
    </row>
    <row r="52" spans="1:10" ht="12.75">
      <c r="A52" s="6"/>
      <c r="B52" s="116"/>
      <c r="C52" s="7"/>
      <c r="D52" s="371"/>
      <c r="F52" s="99"/>
      <c r="J52"/>
    </row>
    <row r="53" spans="1:10" ht="12.75">
      <c r="A53" s="6"/>
      <c r="B53" s="116"/>
      <c r="C53" s="7"/>
      <c r="D53" s="371"/>
      <c r="F53" s="99"/>
      <c r="J53"/>
    </row>
    <row r="54" spans="1:10" ht="12.75">
      <c r="A54" s="6"/>
      <c r="B54" s="116"/>
      <c r="C54" s="7"/>
      <c r="D54" s="371"/>
      <c r="F54" s="99"/>
      <c r="J54"/>
    </row>
    <row r="55" spans="1:6" ht="12.75">
      <c r="A55" s="6"/>
      <c r="B55" s="116"/>
      <c r="C55" s="7"/>
      <c r="D55" s="371"/>
      <c r="F55" s="99"/>
    </row>
    <row r="56" spans="1:10" ht="12.75">
      <c r="A56" s="6"/>
      <c r="B56" s="116"/>
      <c r="C56" s="7"/>
      <c r="D56" s="371"/>
      <c r="F56" s="99"/>
      <c r="J56"/>
    </row>
    <row r="57" spans="1:10" ht="12.75">
      <c r="A57" s="6"/>
      <c r="B57" s="116"/>
      <c r="C57" s="7"/>
      <c r="D57" s="371"/>
      <c r="F57" s="99"/>
      <c r="J57"/>
    </row>
    <row r="58" spans="1:10" ht="12.75">
      <c r="A58" s="6"/>
      <c r="B58" s="116"/>
      <c r="C58" s="7"/>
      <c r="D58" s="371"/>
      <c r="F58" s="99"/>
      <c r="J58"/>
    </row>
    <row r="59" spans="1:10" ht="12.75">
      <c r="A59" s="6"/>
      <c r="B59" s="116"/>
      <c r="C59" s="7"/>
      <c r="D59" s="371"/>
      <c r="F59" s="99"/>
      <c r="J59"/>
    </row>
    <row r="60" spans="1:10" ht="12.75">
      <c r="A60" s="6"/>
      <c r="B60" s="116"/>
      <c r="C60" s="7"/>
      <c r="D60" s="371"/>
      <c r="F60" s="99"/>
      <c r="J60"/>
    </row>
    <row r="61" spans="1:10" ht="12.75">
      <c r="A61" s="6"/>
      <c r="B61" s="116"/>
      <c r="C61" s="7"/>
      <c r="D61" s="371"/>
      <c r="F61" s="99"/>
      <c r="J61"/>
    </row>
    <row r="62" spans="1:10" ht="12.75">
      <c r="A62" s="6"/>
      <c r="B62" s="116"/>
      <c r="C62" s="7"/>
      <c r="D62" s="371"/>
      <c r="F62" s="99"/>
      <c r="J62"/>
    </row>
    <row r="63" spans="1:10" ht="12.75">
      <c r="A63" s="6"/>
      <c r="B63" s="116"/>
      <c r="C63" s="7"/>
      <c r="D63" s="371"/>
      <c r="F63" s="99"/>
      <c r="J63"/>
    </row>
    <row r="64" spans="1:10" ht="12.75">
      <c r="A64" s="6"/>
      <c r="B64" s="116"/>
      <c r="C64" s="7"/>
      <c r="D64" s="371"/>
      <c r="F64" s="99"/>
      <c r="J64"/>
    </row>
    <row r="65" spans="1:10" ht="12.75">
      <c r="A65" s="6"/>
      <c r="B65" s="116"/>
      <c r="C65" s="7"/>
      <c r="D65" s="371"/>
      <c r="F65" s="99"/>
      <c r="J65"/>
    </row>
    <row r="66" spans="1:10" ht="12.75">
      <c r="A66" s="6"/>
      <c r="B66" s="116"/>
      <c r="C66" s="7"/>
      <c r="D66" s="371"/>
      <c r="F66" s="99"/>
      <c r="J66"/>
    </row>
    <row r="67" spans="1:10" ht="12.75">
      <c r="A67" s="6"/>
      <c r="B67" s="425"/>
      <c r="C67" s="7"/>
      <c r="D67" s="371"/>
      <c r="F67" s="99"/>
      <c r="J67"/>
    </row>
    <row r="68" spans="1:10" ht="12.75">
      <c r="A68" s="6"/>
      <c r="B68" s="116"/>
      <c r="C68" s="7"/>
      <c r="D68" s="371"/>
      <c r="F68" s="99"/>
      <c r="J68"/>
    </row>
    <row r="69" spans="1:10" ht="12.75">
      <c r="A69" s="6"/>
      <c r="B69" s="116"/>
      <c r="C69" s="7"/>
      <c r="D69" s="371"/>
      <c r="F69" s="99"/>
      <c r="J69"/>
    </row>
    <row r="70" spans="1:10" ht="12.75">
      <c r="A70" s="6"/>
      <c r="B70" s="116"/>
      <c r="C70" s="7"/>
      <c r="D70" s="371"/>
      <c r="F70" s="99"/>
      <c r="J70"/>
    </row>
    <row r="71" spans="1:10" ht="12.75">
      <c r="A71" s="6"/>
      <c r="B71" s="425"/>
      <c r="C71" s="7"/>
      <c r="D71" s="371"/>
      <c r="F71" s="99"/>
      <c r="J71"/>
    </row>
    <row r="72" spans="1:10" ht="12.75">
      <c r="A72" s="6"/>
      <c r="B72" s="116"/>
      <c r="C72" s="7"/>
      <c r="D72" s="371"/>
      <c r="F72" s="99"/>
      <c r="J72"/>
    </row>
    <row r="73" spans="1:10" ht="12.75">
      <c r="A73" s="6"/>
      <c r="B73" s="116"/>
      <c r="C73" s="7"/>
      <c r="D73" s="371"/>
      <c r="F73" s="99"/>
      <c r="J73"/>
    </row>
    <row r="74" spans="1:10" ht="12.75">
      <c r="A74" s="6"/>
      <c r="B74" s="116"/>
      <c r="C74" s="7"/>
      <c r="D74" s="371"/>
      <c r="F74" s="99"/>
      <c r="J74"/>
    </row>
    <row r="75" spans="1:10" ht="12.75">
      <c r="A75" s="6"/>
      <c r="B75" s="116"/>
      <c r="C75" s="7"/>
      <c r="D75" s="371"/>
      <c r="F75" s="99"/>
      <c r="J75"/>
    </row>
    <row r="76" spans="1:10" ht="12.75">
      <c r="A76" s="6"/>
      <c r="B76" s="116"/>
      <c r="C76" s="7"/>
      <c r="D76" s="371"/>
      <c r="F76" s="99"/>
      <c r="J76"/>
    </row>
    <row r="77" spans="1:10" ht="12.75">
      <c r="A77" s="6"/>
      <c r="B77" s="116"/>
      <c r="C77" s="7"/>
      <c r="D77" s="371"/>
      <c r="F77" s="99"/>
      <c r="J77"/>
    </row>
    <row r="78" spans="1:10" ht="12.75">
      <c r="A78" s="6"/>
      <c r="B78" s="116"/>
      <c r="C78" s="7"/>
      <c r="D78" s="371"/>
      <c r="F78" s="99"/>
      <c r="J78"/>
    </row>
    <row r="79" spans="1:10" ht="12.75">
      <c r="A79" s="6"/>
      <c r="B79" s="116"/>
      <c r="C79" s="7"/>
      <c r="D79" s="371"/>
      <c r="F79" s="99"/>
      <c r="J79"/>
    </row>
    <row r="80" spans="1:10" ht="12.75">
      <c r="A80" s="6"/>
      <c r="B80" s="116"/>
      <c r="C80" s="7"/>
      <c r="D80" s="371"/>
      <c r="F80" s="99"/>
      <c r="J80"/>
    </row>
    <row r="81" spans="1:10" ht="12.75">
      <c r="A81" s="6"/>
      <c r="B81" s="116"/>
      <c r="C81" s="7"/>
      <c r="D81" s="371"/>
      <c r="F81" s="99"/>
      <c r="J81"/>
    </row>
    <row r="82" spans="1:10" ht="12.75">
      <c r="A82" s="6"/>
      <c r="B82" s="116"/>
      <c r="C82" s="7"/>
      <c r="D82" s="371"/>
      <c r="F82" s="99"/>
      <c r="J82"/>
    </row>
    <row r="83" spans="1:10" ht="12.75">
      <c r="A83" s="6"/>
      <c r="B83" s="116"/>
      <c r="C83" s="7"/>
      <c r="D83" s="371"/>
      <c r="F83" s="99"/>
      <c r="J83"/>
    </row>
    <row r="84" spans="1:10" ht="12.75">
      <c r="A84" s="6"/>
      <c r="B84" s="116"/>
      <c r="C84" s="7"/>
      <c r="D84" s="371"/>
      <c r="F84" s="99"/>
      <c r="J84"/>
    </row>
    <row r="85" spans="1:10" ht="12.75">
      <c r="A85" s="6"/>
      <c r="B85" s="425"/>
      <c r="C85" s="7"/>
      <c r="D85" s="371"/>
      <c r="F85" s="99"/>
      <c r="J85"/>
    </row>
    <row r="86" spans="1:10" ht="12.75">
      <c r="A86" s="6"/>
      <c r="B86" s="116"/>
      <c r="C86" s="7"/>
      <c r="D86" s="371"/>
      <c r="F86" s="99"/>
      <c r="J86"/>
    </row>
    <row r="87" spans="1:6" ht="12.75">
      <c r="A87" s="6"/>
      <c r="B87" s="116"/>
      <c r="C87" s="7"/>
      <c r="D87" s="371"/>
      <c r="F87" s="99"/>
    </row>
    <row r="88" spans="1:10" s="280" customFormat="1" ht="12.75">
      <c r="A88" s="276"/>
      <c r="B88" s="277"/>
      <c r="C88" s="278"/>
      <c r="D88" s="372"/>
      <c r="E88" s="279"/>
      <c r="F88" s="279"/>
      <c r="G88" s="279"/>
      <c r="H88" s="279"/>
      <c r="I88" s="351"/>
      <c r="J88" s="110"/>
    </row>
    <row r="89" spans="1:10" ht="12.75">
      <c r="A89" s="6"/>
      <c r="B89" s="116"/>
      <c r="C89" s="7"/>
      <c r="D89" s="371"/>
      <c r="F89" s="99"/>
      <c r="J89"/>
    </row>
    <row r="90" spans="1:6" ht="12.75">
      <c r="A90" s="6"/>
      <c r="B90" s="116"/>
      <c r="C90" s="7"/>
      <c r="D90" s="371"/>
      <c r="F90" s="99"/>
    </row>
    <row r="91" spans="1:6" ht="12.75">
      <c r="A91" s="6"/>
      <c r="B91" s="116"/>
      <c r="C91" s="7"/>
      <c r="D91" s="371"/>
      <c r="F91" s="99"/>
    </row>
    <row r="92" spans="1:10" ht="12.75">
      <c r="A92" s="6"/>
      <c r="B92" s="116"/>
      <c r="C92" s="7"/>
      <c r="D92" s="371"/>
      <c r="F92" s="99"/>
      <c r="J92" s="283"/>
    </row>
    <row r="93" spans="1:10" ht="12.75">
      <c r="A93" s="6"/>
      <c r="B93" s="116"/>
      <c r="C93" s="7"/>
      <c r="D93" s="371"/>
      <c r="F93" s="99"/>
      <c r="I93" s="243"/>
      <c r="J93"/>
    </row>
    <row r="94" spans="1:10" ht="12.75">
      <c r="A94" s="6"/>
      <c r="B94" s="116"/>
      <c r="C94" s="7"/>
      <c r="D94" s="371"/>
      <c r="F94" s="99"/>
      <c r="J94"/>
    </row>
    <row r="95" spans="1:10" ht="12.75">
      <c r="A95" s="6"/>
      <c r="B95" s="116"/>
      <c r="C95" s="7"/>
      <c r="D95" s="371"/>
      <c r="F95" s="99"/>
      <c r="J95"/>
    </row>
    <row r="96" spans="1:10" ht="12.75">
      <c r="A96" s="6"/>
      <c r="B96" s="425"/>
      <c r="C96" s="7"/>
      <c r="D96" s="371"/>
      <c r="F96" s="99"/>
      <c r="J96"/>
    </row>
    <row r="97" spans="1:10" ht="12.75">
      <c r="A97" s="6"/>
      <c r="B97" s="116"/>
      <c r="C97" s="7"/>
      <c r="D97" s="371"/>
      <c r="F97" s="99"/>
      <c r="J97"/>
    </row>
    <row r="98" spans="1:10" ht="12.75">
      <c r="A98" s="6"/>
      <c r="B98" s="116"/>
      <c r="C98" s="7"/>
      <c r="D98" s="371"/>
      <c r="F98" s="99"/>
      <c r="J98"/>
    </row>
    <row r="99" spans="1:10" ht="12.75">
      <c r="A99" s="6"/>
      <c r="B99" s="116"/>
      <c r="C99" s="7"/>
      <c r="D99" s="371"/>
      <c r="F99" s="99"/>
      <c r="J99"/>
    </row>
    <row r="100" spans="1:10" ht="12.75">
      <c r="A100" s="6"/>
      <c r="B100" s="116"/>
      <c r="C100" s="7"/>
      <c r="D100" s="371"/>
      <c r="F100" s="99"/>
      <c r="J100"/>
    </row>
    <row r="101" spans="1:10" ht="12.75">
      <c r="A101" s="6"/>
      <c r="B101" s="116"/>
      <c r="C101" s="7"/>
      <c r="D101" s="371"/>
      <c r="F101" s="99"/>
      <c r="J101"/>
    </row>
    <row r="102" spans="1:10" ht="12.75">
      <c r="A102" s="6"/>
      <c r="B102" s="116"/>
      <c r="C102" s="7"/>
      <c r="D102" s="371"/>
      <c r="F102" s="99"/>
      <c r="J102"/>
    </row>
    <row r="103" spans="1:10" ht="12.75">
      <c r="A103" s="6"/>
      <c r="B103" s="116"/>
      <c r="C103" s="7"/>
      <c r="D103" s="371"/>
      <c r="F103" s="99"/>
      <c r="J103"/>
    </row>
    <row r="104" spans="1:10" ht="12.75">
      <c r="A104" s="6"/>
      <c r="B104" s="116"/>
      <c r="C104" s="7"/>
      <c r="D104" s="371"/>
      <c r="F104" s="99"/>
      <c r="J104"/>
    </row>
    <row r="105" spans="1:10" ht="12.75">
      <c r="A105" s="6"/>
      <c r="B105" s="116"/>
      <c r="C105" s="7"/>
      <c r="D105" s="371"/>
      <c r="F105" s="99"/>
      <c r="J105"/>
    </row>
    <row r="106" spans="1:10" ht="12.75">
      <c r="A106" s="6"/>
      <c r="B106" s="116"/>
      <c r="C106" s="7"/>
      <c r="D106" s="371"/>
      <c r="F106" s="99"/>
      <c r="J106"/>
    </row>
    <row r="107" spans="1:10" ht="12.75">
      <c r="A107" s="6"/>
      <c r="B107" s="116"/>
      <c r="C107" s="7"/>
      <c r="D107" s="371"/>
      <c r="F107" s="99"/>
      <c r="J107"/>
    </row>
    <row r="108" spans="1:10" ht="12.75">
      <c r="A108" s="6"/>
      <c r="B108" s="116"/>
      <c r="C108" s="7"/>
      <c r="D108" s="371"/>
      <c r="F108" s="99"/>
      <c r="J108" s="266"/>
    </row>
    <row r="109" spans="1:10" ht="12.75">
      <c r="A109" s="6"/>
      <c r="B109" s="116"/>
      <c r="C109" s="7"/>
      <c r="D109" s="371"/>
      <c r="F109" s="99"/>
      <c r="J109"/>
    </row>
    <row r="110" spans="1:10" ht="12.75">
      <c r="A110" s="6"/>
      <c r="B110" s="116"/>
      <c r="C110" s="7"/>
      <c r="D110" s="371"/>
      <c r="F110" s="99"/>
      <c r="J110"/>
    </row>
    <row r="111" spans="1:10" ht="12.75">
      <c r="A111" s="6"/>
      <c r="B111" s="116"/>
      <c r="C111" s="7"/>
      <c r="D111" s="371"/>
      <c r="F111" s="99"/>
      <c r="J111"/>
    </row>
    <row r="112" spans="1:10" ht="12.75">
      <c r="A112" s="6"/>
      <c r="B112" s="116"/>
      <c r="C112" s="7"/>
      <c r="D112" s="371"/>
      <c r="F112" s="99"/>
      <c r="J112"/>
    </row>
    <row r="113" spans="1:10" ht="12.75">
      <c r="A113" s="6"/>
      <c r="B113" s="425"/>
      <c r="C113" s="7"/>
      <c r="D113" s="371"/>
      <c r="F113" s="99"/>
      <c r="J113"/>
    </row>
    <row r="114" spans="1:10" ht="12.75">
      <c r="A114" s="6"/>
      <c r="B114" s="116"/>
      <c r="C114" s="7"/>
      <c r="D114" s="371"/>
      <c r="F114" s="99"/>
      <c r="J114"/>
    </row>
    <row r="115" spans="1:10" ht="12.75">
      <c r="A115" s="6"/>
      <c r="B115" s="116"/>
      <c r="C115" s="7"/>
      <c r="D115" s="371"/>
      <c r="F115" s="99"/>
      <c r="J115"/>
    </row>
    <row r="116" spans="1:6" ht="12.75">
      <c r="A116" s="6"/>
      <c r="B116" s="116"/>
      <c r="C116" s="7"/>
      <c r="D116" s="371"/>
      <c r="F116" s="99"/>
    </row>
    <row r="117" spans="1:10" ht="12.75">
      <c r="A117" s="6"/>
      <c r="B117" s="116"/>
      <c r="C117" s="7"/>
      <c r="D117" s="371"/>
      <c r="F117" s="99"/>
      <c r="J117"/>
    </row>
    <row r="118" spans="1:10" ht="12.75">
      <c r="A118" s="6"/>
      <c r="B118" s="116"/>
      <c r="C118" s="7"/>
      <c r="D118" s="371"/>
      <c r="F118" s="99"/>
      <c r="J118"/>
    </row>
    <row r="119" spans="1:10" ht="12.75">
      <c r="A119" s="6"/>
      <c r="B119" s="116"/>
      <c r="C119" s="7"/>
      <c r="D119" s="371"/>
      <c r="F119" s="99"/>
      <c r="J119"/>
    </row>
    <row r="120" spans="1:10" ht="12.75">
      <c r="A120" s="6"/>
      <c r="B120" s="116"/>
      <c r="C120" s="7"/>
      <c r="D120" s="371"/>
      <c r="F120" s="99"/>
      <c r="J120" s="283"/>
    </row>
    <row r="121" spans="1:10" ht="12.75">
      <c r="A121" s="6"/>
      <c r="B121" s="116"/>
      <c r="C121" s="7"/>
      <c r="D121" s="371"/>
      <c r="F121" s="99"/>
      <c r="J121"/>
    </row>
    <row r="122" spans="1:10" ht="12.75">
      <c r="A122" s="6"/>
      <c r="B122" s="116"/>
      <c r="C122" s="7"/>
      <c r="D122" s="371"/>
      <c r="F122" s="99"/>
      <c r="J122"/>
    </row>
    <row r="123" spans="1:10" ht="12.75">
      <c r="A123" s="6"/>
      <c r="B123" s="116"/>
      <c r="C123" s="7"/>
      <c r="D123" s="371"/>
      <c r="F123" s="99"/>
      <c r="J123"/>
    </row>
    <row r="124" spans="1:10" ht="12.75">
      <c r="A124" s="6"/>
      <c r="B124" s="116"/>
      <c r="C124" s="7"/>
      <c r="D124" s="371"/>
      <c r="F124" s="99"/>
      <c r="J124"/>
    </row>
    <row r="125" spans="1:10" ht="12.75">
      <c r="A125" s="6"/>
      <c r="B125" s="116"/>
      <c r="C125" s="7"/>
      <c r="D125" s="371"/>
      <c r="F125" s="99"/>
      <c r="J125"/>
    </row>
    <row r="126" spans="1:10" ht="12.75">
      <c r="A126" s="6"/>
      <c r="B126" s="116"/>
      <c r="C126" s="7"/>
      <c r="D126" s="371"/>
      <c r="F126" s="99"/>
      <c r="J126"/>
    </row>
    <row r="127" spans="1:10" ht="12.75">
      <c r="A127" s="6"/>
      <c r="B127" s="116"/>
      <c r="C127" s="7"/>
      <c r="D127" s="371"/>
      <c r="F127" s="99"/>
      <c r="J127"/>
    </row>
    <row r="128" spans="1:10" ht="12.75">
      <c r="A128" s="6"/>
      <c r="B128" s="116"/>
      <c r="C128" s="7"/>
      <c r="D128" s="371"/>
      <c r="F128" s="99"/>
      <c r="J128"/>
    </row>
    <row r="129" spans="1:10" ht="12.75">
      <c r="A129" s="6"/>
      <c r="B129" s="116"/>
      <c r="C129" s="7"/>
      <c r="D129" s="371"/>
      <c r="F129" s="99"/>
      <c r="J129"/>
    </row>
    <row r="130" spans="1:10" ht="12.75">
      <c r="A130" s="6"/>
      <c r="B130" s="116"/>
      <c r="C130" s="7"/>
      <c r="D130" s="371"/>
      <c r="F130" s="99"/>
      <c r="J130"/>
    </row>
    <row r="131" spans="1:10" ht="12.75">
      <c r="A131" s="6"/>
      <c r="B131" s="116"/>
      <c r="C131" s="7"/>
      <c r="D131" s="371"/>
      <c r="F131" s="99"/>
      <c r="J131"/>
    </row>
    <row r="132" spans="1:10" ht="12.75">
      <c r="A132" s="6"/>
      <c r="B132" s="116"/>
      <c r="C132" s="7"/>
      <c r="D132" s="371"/>
      <c r="F132" s="99"/>
      <c r="J132"/>
    </row>
    <row r="133" spans="1:6" ht="12.75">
      <c r="A133" s="6"/>
      <c r="B133" s="116"/>
      <c r="C133" s="7"/>
      <c r="D133" s="371"/>
      <c r="F133" s="269"/>
    </row>
    <row r="134" spans="1:10" ht="12.75">
      <c r="A134" s="6"/>
      <c r="B134" s="116"/>
      <c r="C134" s="7"/>
      <c r="D134" s="371"/>
      <c r="F134"/>
      <c r="J134"/>
    </row>
    <row r="135" spans="1:10" ht="12.75">
      <c r="A135" s="6"/>
      <c r="B135" s="116"/>
      <c r="C135" s="7"/>
      <c r="D135" s="371"/>
      <c r="F135"/>
      <c r="J135"/>
    </row>
    <row r="136" spans="1:6" ht="12.75">
      <c r="A136" s="6"/>
      <c r="B136" s="116"/>
      <c r="C136" s="7"/>
      <c r="D136" s="371"/>
      <c r="F136" s="108"/>
    </row>
    <row r="137" spans="1:10" ht="12.75">
      <c r="A137" s="6"/>
      <c r="B137" s="116"/>
      <c r="C137" s="7"/>
      <c r="D137" s="371"/>
      <c r="F137"/>
      <c r="J137"/>
    </row>
    <row r="138" spans="1:10" ht="12.75">
      <c r="A138" s="6"/>
      <c r="B138" s="116"/>
      <c r="C138" s="7"/>
      <c r="D138" s="371"/>
      <c r="F138"/>
      <c r="J138"/>
    </row>
    <row r="139" spans="1:10" ht="12.75">
      <c r="A139" s="6"/>
      <c r="B139" s="116"/>
      <c r="C139" s="7"/>
      <c r="D139" s="371"/>
      <c r="F139"/>
      <c r="J139"/>
    </row>
    <row r="140" spans="1:10" ht="12.75">
      <c r="A140" s="6"/>
      <c r="B140" s="116"/>
      <c r="C140" s="7"/>
      <c r="D140" s="371"/>
      <c r="F140"/>
      <c r="J140"/>
    </row>
    <row r="141" spans="1:10" ht="12.75">
      <c r="A141" s="6"/>
      <c r="B141" s="116"/>
      <c r="C141" s="7"/>
      <c r="D141" s="371"/>
      <c r="F141"/>
      <c r="J141"/>
    </row>
    <row r="142" spans="1:10" ht="12.75">
      <c r="A142" s="6"/>
      <c r="B142" s="116"/>
      <c r="C142" s="7"/>
      <c r="D142" s="371"/>
      <c r="F142"/>
      <c r="J142"/>
    </row>
    <row r="143" spans="1:10" ht="12.75">
      <c r="A143" s="6"/>
      <c r="B143" s="116"/>
      <c r="C143" s="7"/>
      <c r="D143" s="371"/>
      <c r="F143"/>
      <c r="J143"/>
    </row>
    <row r="144" spans="1:6" ht="12.75">
      <c r="A144" s="6"/>
      <c r="B144" s="116"/>
      <c r="C144" s="7"/>
      <c r="D144" s="371"/>
      <c r="F144" s="108"/>
    </row>
    <row r="145" spans="1:10" ht="12.75">
      <c r="A145" s="6"/>
      <c r="B145" s="116"/>
      <c r="C145" s="7"/>
      <c r="D145" s="371"/>
      <c r="F145" s="108"/>
      <c r="J145" s="5"/>
    </row>
    <row r="146" spans="1:10" ht="12.75">
      <c r="A146" s="6"/>
      <c r="B146" s="116"/>
      <c r="C146" s="7"/>
      <c r="D146" s="371"/>
      <c r="F146" s="108"/>
      <c r="J146"/>
    </row>
    <row r="147" spans="1:10" ht="12.75">
      <c r="A147" s="6"/>
      <c r="B147" s="116"/>
      <c r="C147" s="7"/>
      <c r="D147" s="371"/>
      <c r="F147" s="108"/>
      <c r="J147"/>
    </row>
    <row r="148" spans="1:10" ht="12.75">
      <c r="A148" s="6"/>
      <c r="B148" s="116"/>
      <c r="C148" s="7"/>
      <c r="D148" s="371"/>
      <c r="F148" s="108"/>
      <c r="J148"/>
    </row>
    <row r="149" spans="1:10" ht="12.75">
      <c r="A149" s="6"/>
      <c r="B149" s="116"/>
      <c r="C149" s="7"/>
      <c r="D149" s="371"/>
      <c r="F149" s="108"/>
      <c r="J149"/>
    </row>
    <row r="150" spans="1:10" ht="12.75">
      <c r="A150" s="6"/>
      <c r="B150" s="116"/>
      <c r="C150" s="7"/>
      <c r="D150" s="371"/>
      <c r="F150" s="108"/>
      <c r="J150"/>
    </row>
    <row r="151" spans="1:10" ht="12.75">
      <c r="A151" s="6"/>
      <c r="B151" s="116"/>
      <c r="C151" s="7"/>
      <c r="D151" s="371"/>
      <c r="F151" s="108"/>
      <c r="J151"/>
    </row>
    <row r="152" spans="1:10" ht="12.75">
      <c r="A152" s="6"/>
      <c r="B152" s="116"/>
      <c r="C152" s="7"/>
      <c r="D152" s="371"/>
      <c r="F152" s="108"/>
      <c r="J152" s="283"/>
    </row>
    <row r="153" spans="1:10" ht="12.75">
      <c r="A153" s="6"/>
      <c r="B153" s="116"/>
      <c r="C153" s="7"/>
      <c r="D153" s="371"/>
      <c r="F153" s="108"/>
      <c r="J153"/>
    </row>
    <row r="154" spans="1:10" ht="12.75">
      <c r="A154" s="6"/>
      <c r="B154" s="116"/>
      <c r="C154" s="7"/>
      <c r="D154" s="371"/>
      <c r="F154" s="108"/>
      <c r="J154"/>
    </row>
    <row r="155" spans="1:10" ht="12.75">
      <c r="A155" s="6"/>
      <c r="B155" s="116"/>
      <c r="C155" s="7"/>
      <c r="D155" s="371"/>
      <c r="F155" s="108"/>
      <c r="J155"/>
    </row>
    <row r="156" spans="1:10" ht="12.75">
      <c r="A156" s="6"/>
      <c r="B156" s="116"/>
      <c r="C156" s="7"/>
      <c r="D156" s="371"/>
      <c r="F156" s="108"/>
      <c r="J156"/>
    </row>
    <row r="157" spans="1:10" ht="12.75">
      <c r="A157" s="6"/>
      <c r="B157" s="116"/>
      <c r="C157" s="7"/>
      <c r="D157" s="371"/>
      <c r="F157" s="108"/>
      <c r="J157"/>
    </row>
    <row r="158" spans="1:10" ht="12.75">
      <c r="A158" s="6"/>
      <c r="B158" s="116"/>
      <c r="C158" s="7"/>
      <c r="D158" s="371"/>
      <c r="F158" s="108"/>
      <c r="J158"/>
    </row>
    <row r="159" spans="1:10" ht="12.75">
      <c r="A159" s="6"/>
      <c r="B159" s="116"/>
      <c r="C159" s="7"/>
      <c r="D159" s="371"/>
      <c r="F159" s="108"/>
      <c r="J159"/>
    </row>
    <row r="160" spans="1:10" ht="12.75">
      <c r="A160" s="6"/>
      <c r="B160" s="116"/>
      <c r="C160" s="7"/>
      <c r="D160" s="371"/>
      <c r="F160" s="108"/>
      <c r="J160"/>
    </row>
    <row r="161" spans="1:10" ht="12.75">
      <c r="A161" s="6"/>
      <c r="B161" s="116"/>
      <c r="C161" s="7"/>
      <c r="D161" s="371"/>
      <c r="F161" s="108"/>
      <c r="J161"/>
    </row>
    <row r="162" spans="1:10" ht="12.75">
      <c r="A162" s="6"/>
      <c r="B162" s="116"/>
      <c r="C162" s="7"/>
      <c r="D162" s="371"/>
      <c r="F162" s="108"/>
      <c r="J162"/>
    </row>
    <row r="163" spans="1:10" ht="12.75">
      <c r="A163" s="6"/>
      <c r="B163" s="116"/>
      <c r="C163" s="7"/>
      <c r="D163" s="371"/>
      <c r="F163" s="108"/>
      <c r="J163"/>
    </row>
    <row r="164" spans="1:10" ht="12.75">
      <c r="A164" s="6"/>
      <c r="B164" s="116"/>
      <c r="C164" s="7"/>
      <c r="D164" s="371"/>
      <c r="F164" s="108"/>
      <c r="J164"/>
    </row>
    <row r="165" spans="1:10" ht="12.75">
      <c r="A165" s="6"/>
      <c r="B165" s="116"/>
      <c r="C165" s="7"/>
      <c r="D165" s="371"/>
      <c r="F165" s="108"/>
      <c r="J165"/>
    </row>
    <row r="166" spans="1:10" ht="12.75">
      <c r="A166" s="6"/>
      <c r="B166" s="116"/>
      <c r="C166" s="7"/>
      <c r="D166" s="371"/>
      <c r="F166" s="108"/>
      <c r="J166"/>
    </row>
    <row r="167" spans="1:10" ht="12.75">
      <c r="A167" s="6"/>
      <c r="B167" s="116"/>
      <c r="C167" s="7"/>
      <c r="D167" s="371"/>
      <c r="F167" s="108"/>
      <c r="J167"/>
    </row>
    <row r="168" spans="1:10" ht="12.75">
      <c r="A168" s="6"/>
      <c r="B168" s="116"/>
      <c r="C168" s="7"/>
      <c r="D168" s="371"/>
      <c r="F168" s="108"/>
      <c r="J168"/>
    </row>
    <row r="169" spans="1:6" ht="12.75">
      <c r="A169" s="6"/>
      <c r="B169" s="116"/>
      <c r="C169" s="7"/>
      <c r="D169" s="371"/>
      <c r="F169" s="108"/>
    </row>
    <row r="170" spans="1:10" ht="12.75">
      <c r="A170" s="6"/>
      <c r="B170" s="116"/>
      <c r="C170" s="7"/>
      <c r="D170" s="371"/>
      <c r="F170" s="108"/>
      <c r="J170"/>
    </row>
    <row r="171" spans="1:10" ht="12.75">
      <c r="A171" s="6"/>
      <c r="B171" s="116"/>
      <c r="C171" s="7"/>
      <c r="D171" s="371"/>
      <c r="F171" s="108"/>
      <c r="J171"/>
    </row>
    <row r="172" spans="1:10" ht="12.75">
      <c r="A172" s="6"/>
      <c r="B172" s="116"/>
      <c r="C172" s="7"/>
      <c r="D172" s="371"/>
      <c r="F172" s="108"/>
      <c r="J172"/>
    </row>
    <row r="173" spans="1:10" ht="12.75">
      <c r="A173" s="6"/>
      <c r="B173" s="116"/>
      <c r="C173" s="7"/>
      <c r="D173" s="371"/>
      <c r="F173" s="108"/>
      <c r="J173"/>
    </row>
    <row r="174" spans="1:10" ht="12.75">
      <c r="A174" s="6"/>
      <c r="B174" s="116"/>
      <c r="C174" s="7"/>
      <c r="D174" s="371"/>
      <c r="F174" s="108"/>
      <c r="J174"/>
    </row>
    <row r="175" spans="1:10" ht="12.75">
      <c r="A175" s="6"/>
      <c r="B175" s="116"/>
      <c r="C175" s="7"/>
      <c r="D175" s="371"/>
      <c r="F175" s="108"/>
      <c r="J175"/>
    </row>
    <row r="176" spans="1:10" ht="12.75">
      <c r="A176" s="6"/>
      <c r="B176" s="116"/>
      <c r="C176" s="7"/>
      <c r="D176" s="371"/>
      <c r="F176" s="108"/>
      <c r="J176"/>
    </row>
    <row r="177" spans="1:10" ht="12.75">
      <c r="A177" s="6"/>
      <c r="B177" s="116"/>
      <c r="C177" s="7"/>
      <c r="D177" s="371"/>
      <c r="F177" s="108"/>
      <c r="J177"/>
    </row>
    <row r="178" spans="1:10" ht="12.75">
      <c r="A178" s="6"/>
      <c r="B178" s="116"/>
      <c r="C178" s="7"/>
      <c r="D178" s="371"/>
      <c r="F178" s="108"/>
      <c r="J178"/>
    </row>
    <row r="179" spans="1:10" ht="12.75">
      <c r="A179" s="6"/>
      <c r="B179" s="116"/>
      <c r="C179" s="7"/>
      <c r="D179" s="371"/>
      <c r="F179" s="108"/>
      <c r="J179"/>
    </row>
    <row r="180" spans="1:10" ht="12.75">
      <c r="A180" s="6"/>
      <c r="B180" s="116"/>
      <c r="C180" s="7"/>
      <c r="D180" s="371"/>
      <c r="F180" s="108"/>
      <c r="J180"/>
    </row>
    <row r="181" spans="1:10" ht="12.75">
      <c r="A181" s="6"/>
      <c r="B181" s="116"/>
      <c r="C181" s="7"/>
      <c r="D181" s="371"/>
      <c r="F181" s="108"/>
      <c r="J181"/>
    </row>
    <row r="182" spans="1:10" ht="12.75">
      <c r="A182" s="6"/>
      <c r="B182" s="116"/>
      <c r="C182" s="7"/>
      <c r="D182" s="371"/>
      <c r="F182" s="108"/>
      <c r="J182"/>
    </row>
    <row r="183" spans="1:10" ht="12.75">
      <c r="A183" s="6"/>
      <c r="B183" s="116"/>
      <c r="C183" s="7"/>
      <c r="D183" s="371"/>
      <c r="F183" s="108"/>
      <c r="J183"/>
    </row>
    <row r="184" spans="1:10" ht="12.75">
      <c r="A184" s="6"/>
      <c r="B184" s="116"/>
      <c r="C184" s="7"/>
      <c r="D184" s="371"/>
      <c r="F184" s="108"/>
      <c r="J184" s="281"/>
    </row>
    <row r="185" spans="1:6" ht="12.75">
      <c r="A185" s="6"/>
      <c r="B185" s="116"/>
      <c r="C185" s="7"/>
      <c r="D185" s="371"/>
      <c r="F185" s="108"/>
    </row>
    <row r="186" spans="1:6" ht="12.75">
      <c r="A186" s="6"/>
      <c r="B186" s="116"/>
      <c r="C186" s="7"/>
      <c r="D186" s="371"/>
      <c r="F186" s="108"/>
    </row>
    <row r="187" spans="1:10" ht="12.75">
      <c r="A187" s="6"/>
      <c r="B187" s="116"/>
      <c r="C187" s="7"/>
      <c r="D187" s="371"/>
      <c r="F187" s="108"/>
      <c r="J187"/>
    </row>
    <row r="188" spans="1:10" ht="12.75">
      <c r="A188" s="6"/>
      <c r="B188" s="116"/>
      <c r="C188" s="7"/>
      <c r="D188" s="371"/>
      <c r="F188" s="108"/>
      <c r="J188"/>
    </row>
    <row r="189" spans="1:10" ht="12.75">
      <c r="A189" s="6"/>
      <c r="B189" s="116"/>
      <c r="C189" s="7"/>
      <c r="D189" s="371"/>
      <c r="F189"/>
      <c r="J189"/>
    </row>
    <row r="190" spans="1:10" ht="12.75">
      <c r="A190" s="6"/>
      <c r="B190" s="116"/>
      <c r="C190" s="7"/>
      <c r="D190" s="371"/>
      <c r="F190"/>
      <c r="J190"/>
    </row>
    <row r="191" spans="1:10" ht="12.75">
      <c r="A191" s="6"/>
      <c r="B191" s="116"/>
      <c r="C191" s="7"/>
      <c r="D191" s="371"/>
      <c r="F191"/>
      <c r="J191"/>
    </row>
    <row r="192" spans="1:10" ht="12.75">
      <c r="A192" s="6"/>
      <c r="B192" s="116"/>
      <c r="C192" s="7"/>
      <c r="D192" s="371"/>
      <c r="F192"/>
      <c r="J192"/>
    </row>
    <row r="193" spans="1:10" ht="12.75">
      <c r="A193" s="6"/>
      <c r="B193" s="116"/>
      <c r="C193" s="7"/>
      <c r="D193" s="371"/>
      <c r="F193"/>
      <c r="J193"/>
    </row>
    <row r="194" spans="1:10" ht="12.75">
      <c r="A194" s="6"/>
      <c r="B194" s="425"/>
      <c r="C194" s="7"/>
      <c r="D194" s="371"/>
      <c r="F194"/>
      <c r="J194"/>
    </row>
    <row r="195" spans="1:10" ht="12.75">
      <c r="A195" s="6"/>
      <c r="B195" s="116"/>
      <c r="C195" s="7"/>
      <c r="D195" s="371"/>
      <c r="F195"/>
      <c r="J195"/>
    </row>
    <row r="196" spans="1:10" ht="12.75">
      <c r="A196" s="6"/>
      <c r="B196" s="116"/>
      <c r="C196" s="7"/>
      <c r="D196" s="371"/>
      <c r="F196"/>
      <c r="J196"/>
    </row>
    <row r="197" spans="1:10" ht="12.75">
      <c r="A197" s="6"/>
      <c r="B197" s="116"/>
      <c r="C197" s="7"/>
      <c r="D197" s="371"/>
      <c r="F197"/>
      <c r="J197"/>
    </row>
    <row r="198" spans="1:10" ht="12.75">
      <c r="A198" s="6"/>
      <c r="B198" s="116"/>
      <c r="C198" s="7"/>
      <c r="D198" s="371"/>
      <c r="F198"/>
      <c r="J198"/>
    </row>
    <row r="199" spans="1:10" ht="12.75">
      <c r="A199" s="6"/>
      <c r="B199" s="116"/>
      <c r="C199" s="7"/>
      <c r="D199" s="371"/>
      <c r="F199"/>
      <c r="J199"/>
    </row>
    <row r="200" spans="1:10" ht="12.75">
      <c r="A200" s="6"/>
      <c r="B200" s="116"/>
      <c r="C200" s="7"/>
      <c r="D200" s="371"/>
      <c r="F200"/>
      <c r="J200"/>
    </row>
    <row r="201" spans="1:10" ht="12.75">
      <c r="A201" s="6"/>
      <c r="B201" s="116"/>
      <c r="C201" s="7"/>
      <c r="D201" s="371"/>
      <c r="F201"/>
      <c r="J201"/>
    </row>
    <row r="202" spans="1:10" ht="12.75">
      <c r="A202" s="6"/>
      <c r="B202" s="116"/>
      <c r="C202" s="7"/>
      <c r="D202" s="371"/>
      <c r="F202"/>
      <c r="J202"/>
    </row>
    <row r="203" spans="1:10" ht="12.75">
      <c r="A203" s="6"/>
      <c r="B203" s="425"/>
      <c r="C203" s="7"/>
      <c r="D203" s="371"/>
      <c r="F203"/>
      <c r="J203"/>
    </row>
    <row r="204" spans="1:10" ht="12.75">
      <c r="A204" s="6"/>
      <c r="B204" s="425"/>
      <c r="C204" s="7"/>
      <c r="D204" s="371"/>
      <c r="F204"/>
      <c r="J204"/>
    </row>
    <row r="205" spans="1:6" ht="12.75">
      <c r="A205" s="6"/>
      <c r="B205" s="116"/>
      <c r="C205" s="7"/>
      <c r="D205" s="371"/>
      <c r="F205"/>
    </row>
    <row r="206" spans="1:10" ht="12.75">
      <c r="A206" s="6"/>
      <c r="B206" s="116"/>
      <c r="C206" s="7"/>
      <c r="D206" s="371"/>
      <c r="F206"/>
      <c r="J206"/>
    </row>
    <row r="207" spans="1:10" ht="12.75">
      <c r="A207" s="6"/>
      <c r="B207" s="116"/>
      <c r="C207" s="7"/>
      <c r="D207" s="371"/>
      <c r="F207"/>
      <c r="J207"/>
    </row>
    <row r="208" spans="1:10" ht="12.75">
      <c r="A208" s="6"/>
      <c r="B208" s="116"/>
      <c r="C208" s="7"/>
      <c r="D208" s="371"/>
      <c r="F208"/>
      <c r="J208"/>
    </row>
    <row r="209" spans="1:10" ht="12.75">
      <c r="A209" s="6"/>
      <c r="B209" s="116"/>
      <c r="C209" s="7"/>
      <c r="D209" s="371"/>
      <c r="F209"/>
      <c r="J209"/>
    </row>
    <row r="210" spans="1:10" ht="12.75">
      <c r="A210" s="6"/>
      <c r="B210" s="116"/>
      <c r="C210" s="7"/>
      <c r="D210" s="371"/>
      <c r="F210"/>
      <c r="J210"/>
    </row>
    <row r="211" spans="1:10" ht="12.75">
      <c r="A211" s="6"/>
      <c r="B211" s="116"/>
      <c r="C211" s="7"/>
      <c r="D211" s="371"/>
      <c r="F211"/>
      <c r="J211" s="99"/>
    </row>
    <row r="212" spans="1:6" ht="12.75">
      <c r="A212" s="6"/>
      <c r="B212" s="116"/>
      <c r="C212" s="7"/>
      <c r="D212" s="371"/>
      <c r="F212" s="108"/>
    </row>
    <row r="213" spans="1:10" ht="12.75">
      <c r="A213" s="6"/>
      <c r="B213" s="116"/>
      <c r="C213" s="7"/>
      <c r="D213" s="371"/>
      <c r="F213"/>
      <c r="J213"/>
    </row>
    <row r="214" spans="1:10" ht="12.75">
      <c r="A214" s="6"/>
      <c r="B214" s="116"/>
      <c r="C214" s="7"/>
      <c r="D214" s="371"/>
      <c r="F214"/>
      <c r="J214"/>
    </row>
    <row r="215" spans="1:10" ht="12.75">
      <c r="A215" s="6"/>
      <c r="B215" s="116"/>
      <c r="C215" s="7"/>
      <c r="D215" s="371"/>
      <c r="F215"/>
      <c r="J215"/>
    </row>
    <row r="216" spans="1:10" ht="12.75">
      <c r="A216" s="6"/>
      <c r="B216" s="116"/>
      <c r="C216" s="7"/>
      <c r="D216" s="371"/>
      <c r="F216"/>
      <c r="J216"/>
    </row>
    <row r="217" spans="1:10" ht="12.75">
      <c r="A217" s="6"/>
      <c r="B217" s="425"/>
      <c r="C217" s="7"/>
      <c r="D217" s="371"/>
      <c r="F217"/>
      <c r="J217"/>
    </row>
    <row r="218" spans="1:10" ht="12.75">
      <c r="A218" s="6"/>
      <c r="B218" s="116"/>
      <c r="C218" s="7"/>
      <c r="D218" s="371"/>
      <c r="F218"/>
      <c r="J218"/>
    </row>
    <row r="219" spans="1:10" ht="12.75">
      <c r="A219" s="6"/>
      <c r="B219" s="116"/>
      <c r="C219" s="7"/>
      <c r="D219" s="371"/>
      <c r="F219"/>
      <c r="J219"/>
    </row>
    <row r="220" spans="1:10" ht="12.75">
      <c r="A220" s="6"/>
      <c r="B220" s="116"/>
      <c r="C220" s="7"/>
      <c r="D220" s="371"/>
      <c r="F220"/>
      <c r="J220"/>
    </row>
    <row r="221" spans="1:10" ht="12.75">
      <c r="A221" s="6"/>
      <c r="B221" s="116"/>
      <c r="C221" s="7"/>
      <c r="D221" s="371"/>
      <c r="F221"/>
      <c r="J221"/>
    </row>
    <row r="222" spans="1:10" ht="12.75">
      <c r="A222" s="6"/>
      <c r="B222" s="116"/>
      <c r="C222" s="7"/>
      <c r="D222" s="371"/>
      <c r="F222"/>
      <c r="J222"/>
    </row>
    <row r="223" spans="1:10" ht="12.75">
      <c r="A223" s="6"/>
      <c r="B223" s="116"/>
      <c r="C223" s="7"/>
      <c r="D223" s="371"/>
      <c r="F223"/>
      <c r="J223"/>
    </row>
    <row r="224" spans="1:10" ht="12.75">
      <c r="A224" s="6"/>
      <c r="B224" s="425"/>
      <c r="C224" s="7"/>
      <c r="D224" s="371"/>
      <c r="F224"/>
      <c r="J224"/>
    </row>
    <row r="225" spans="1:10" ht="12.75">
      <c r="A225" s="6"/>
      <c r="B225" s="116"/>
      <c r="C225" s="7"/>
      <c r="D225" s="371"/>
      <c r="F225"/>
      <c r="J225"/>
    </row>
    <row r="226" spans="1:10" ht="12.75">
      <c r="A226" s="6"/>
      <c r="B226" s="116"/>
      <c r="C226" s="7"/>
      <c r="D226" s="371"/>
      <c r="F226"/>
      <c r="J226"/>
    </row>
    <row r="227" spans="1:10" ht="12.75">
      <c r="A227" s="6"/>
      <c r="B227" s="116"/>
      <c r="C227" s="7"/>
      <c r="D227" s="371"/>
      <c r="F227"/>
      <c r="J227"/>
    </row>
    <row r="228" spans="1:10" ht="12.75">
      <c r="A228" s="6"/>
      <c r="B228" s="116"/>
      <c r="C228" s="7"/>
      <c r="D228" s="371"/>
      <c r="F228"/>
      <c r="J228"/>
    </row>
    <row r="229" spans="1:10" ht="12.75">
      <c r="A229" s="6"/>
      <c r="B229" s="116"/>
      <c r="C229" s="7"/>
      <c r="D229" s="371"/>
      <c r="F229"/>
      <c r="J229"/>
    </row>
    <row r="230" spans="1:10" ht="12.75">
      <c r="A230" s="6"/>
      <c r="B230" s="116"/>
      <c r="C230" s="7"/>
      <c r="D230" s="371"/>
      <c r="F230"/>
      <c r="J230"/>
    </row>
    <row r="231" spans="1:10" ht="12.75">
      <c r="A231" s="6"/>
      <c r="B231" s="116"/>
      <c r="C231" s="7"/>
      <c r="D231" s="371"/>
      <c r="F231"/>
      <c r="J231"/>
    </row>
    <row r="232" spans="1:10" ht="12.75">
      <c r="A232" s="6"/>
      <c r="B232" s="116"/>
      <c r="C232" s="7"/>
      <c r="D232" s="371"/>
      <c r="F232"/>
      <c r="J232"/>
    </row>
    <row r="233" spans="1:10" ht="12.75">
      <c r="A233" s="6"/>
      <c r="B233" s="425"/>
      <c r="C233" s="7"/>
      <c r="D233" s="371"/>
      <c r="F233"/>
      <c r="J233"/>
    </row>
    <row r="234" spans="1:10" ht="12.75">
      <c r="A234" s="6"/>
      <c r="B234" s="116"/>
      <c r="C234" s="7"/>
      <c r="D234" s="371"/>
      <c r="F234"/>
      <c r="J234"/>
    </row>
    <row r="235" spans="1:10" ht="12.75">
      <c r="A235" s="6"/>
      <c r="B235" s="116"/>
      <c r="C235" s="7"/>
      <c r="D235" s="371"/>
      <c r="F235"/>
      <c r="J235" s="99"/>
    </row>
    <row r="236" spans="1:6" ht="12.75">
      <c r="A236" s="6"/>
      <c r="B236" s="116"/>
      <c r="C236" s="7"/>
      <c r="D236" s="371"/>
      <c r="F236"/>
    </row>
    <row r="237" spans="1:10" ht="12.75">
      <c r="A237" s="6"/>
      <c r="B237" s="116"/>
      <c r="C237" s="7"/>
      <c r="D237" s="371"/>
      <c r="F237"/>
      <c r="J237"/>
    </row>
    <row r="238" spans="1:10" ht="12.75">
      <c r="A238" s="6"/>
      <c r="B238" s="116"/>
      <c r="C238" s="7"/>
      <c r="D238" s="371"/>
      <c r="F238"/>
      <c r="J238"/>
    </row>
    <row r="239" spans="1:6" ht="12.75">
      <c r="A239" s="6"/>
      <c r="B239" s="116"/>
      <c r="C239" s="7"/>
      <c r="D239" s="371"/>
      <c r="F239"/>
    </row>
    <row r="240" spans="1:10" ht="12.75">
      <c r="A240" s="6"/>
      <c r="B240" s="116"/>
      <c r="C240" s="7"/>
      <c r="D240" s="371"/>
      <c r="F240"/>
      <c r="J240"/>
    </row>
    <row r="241" spans="1:10" ht="12.75">
      <c r="A241" s="6"/>
      <c r="B241" s="116"/>
      <c r="C241" s="7"/>
      <c r="D241" s="371"/>
      <c r="F241"/>
      <c r="J241"/>
    </row>
    <row r="242" spans="1:10" ht="12.75">
      <c r="A242" s="6"/>
      <c r="B242" s="425"/>
      <c r="C242" s="7"/>
      <c r="D242" s="371"/>
      <c r="F242"/>
      <c r="J242"/>
    </row>
    <row r="243" spans="1:10" ht="12.75">
      <c r="A243" s="6"/>
      <c r="B243" s="116"/>
      <c r="C243" s="7"/>
      <c r="D243" s="371"/>
      <c r="F243"/>
      <c r="J243"/>
    </row>
    <row r="244" spans="1:10" ht="12.75">
      <c r="A244" s="6"/>
      <c r="B244" s="116"/>
      <c r="C244" s="7"/>
      <c r="D244" s="371"/>
      <c r="F244"/>
      <c r="J244"/>
    </row>
    <row r="245" spans="1:10" ht="12.75">
      <c r="A245" s="6"/>
      <c r="B245" s="116"/>
      <c r="C245" s="7"/>
      <c r="D245" s="371"/>
      <c r="F245"/>
      <c r="J245"/>
    </row>
    <row r="246" spans="1:10" ht="12.75">
      <c r="A246" s="6"/>
      <c r="B246" s="116"/>
      <c r="C246" s="7"/>
      <c r="D246" s="371"/>
      <c r="F246"/>
      <c r="J246"/>
    </row>
    <row r="247" spans="1:10" ht="12.75">
      <c r="A247" s="6"/>
      <c r="B247" s="116"/>
      <c r="C247" s="7"/>
      <c r="D247" s="371"/>
      <c r="F247"/>
      <c r="J247"/>
    </row>
    <row r="248" spans="1:10" ht="12.75">
      <c r="A248" s="6"/>
      <c r="B248" s="116"/>
      <c r="C248" s="7"/>
      <c r="D248" s="371"/>
      <c r="F248"/>
      <c r="J248"/>
    </row>
    <row r="249" spans="1:10" ht="12.75">
      <c r="A249" s="6"/>
      <c r="B249" s="116"/>
      <c r="C249" s="7"/>
      <c r="D249" s="371"/>
      <c r="F249"/>
      <c r="J249"/>
    </row>
    <row r="250" spans="1:10" ht="12.75">
      <c r="A250" s="6"/>
      <c r="B250" s="116"/>
      <c r="C250" s="7"/>
      <c r="D250" s="371"/>
      <c r="F250"/>
      <c r="J250"/>
    </row>
    <row r="251" spans="1:10" ht="12.75">
      <c r="A251" s="6"/>
      <c r="B251" s="116"/>
      <c r="C251" s="7"/>
      <c r="D251" s="371"/>
      <c r="F251"/>
      <c r="J251"/>
    </row>
    <row r="252" spans="1:10" ht="12.75">
      <c r="A252" s="6"/>
      <c r="B252" s="425"/>
      <c r="C252" s="7"/>
      <c r="D252" s="371"/>
      <c r="F252"/>
      <c r="J252"/>
    </row>
    <row r="253" spans="1:10" ht="12.75">
      <c r="A253" s="6"/>
      <c r="B253" s="116"/>
      <c r="C253" s="7"/>
      <c r="D253" s="371"/>
      <c r="F253"/>
      <c r="J253"/>
    </row>
    <row r="254" spans="1:10" ht="12.75">
      <c r="A254" s="6"/>
      <c r="B254" s="116"/>
      <c r="C254" s="7"/>
      <c r="D254" s="371"/>
      <c r="F254"/>
      <c r="J254"/>
    </row>
    <row r="255" spans="1:10" ht="12.75">
      <c r="A255" s="6"/>
      <c r="B255" s="116"/>
      <c r="C255" s="7"/>
      <c r="D255" s="371"/>
      <c r="F255"/>
      <c r="J255"/>
    </row>
    <row r="256" spans="1:10" ht="12.75">
      <c r="A256" s="6"/>
      <c r="B256" s="116"/>
      <c r="C256" s="7"/>
      <c r="D256" s="371"/>
      <c r="F256"/>
      <c r="J256"/>
    </row>
    <row r="257" spans="1:10" ht="12.75">
      <c r="A257" s="6"/>
      <c r="B257" s="116"/>
      <c r="C257" s="7"/>
      <c r="D257" s="371"/>
      <c r="F257"/>
      <c r="J257"/>
    </row>
    <row r="258" spans="1:10" ht="12.75">
      <c r="A258" s="6"/>
      <c r="B258" s="116"/>
      <c r="C258" s="7"/>
      <c r="D258" s="371"/>
      <c r="F258"/>
      <c r="J258"/>
    </row>
    <row r="259" spans="1:10" ht="12.75">
      <c r="A259" s="6"/>
      <c r="B259" s="116"/>
      <c r="C259" s="7"/>
      <c r="D259" s="371"/>
      <c r="F259"/>
      <c r="J259"/>
    </row>
    <row r="260" spans="1:10" ht="12.75">
      <c r="A260" s="6"/>
      <c r="B260" s="116"/>
      <c r="C260" s="7"/>
      <c r="D260" s="371"/>
      <c r="F260"/>
      <c r="J260"/>
    </row>
    <row r="261" spans="1:10" ht="12.75">
      <c r="A261" s="6"/>
      <c r="B261" s="116"/>
      <c r="C261" s="7"/>
      <c r="D261" s="371"/>
      <c r="F261"/>
      <c r="J261"/>
    </row>
    <row r="262" spans="1:10" ht="12.75">
      <c r="A262" s="6"/>
      <c r="B262" s="116"/>
      <c r="C262" s="7"/>
      <c r="D262" s="371"/>
      <c r="F262"/>
      <c r="J262"/>
    </row>
    <row r="263" spans="1:10" ht="12.75">
      <c r="A263" s="6"/>
      <c r="B263" s="116"/>
      <c r="C263" s="7"/>
      <c r="D263" s="371"/>
      <c r="F263"/>
      <c r="J263"/>
    </row>
    <row r="264" spans="1:10" ht="12.75">
      <c r="A264" s="6"/>
      <c r="B264" s="116"/>
      <c r="C264" s="7"/>
      <c r="D264" s="371"/>
      <c r="F264"/>
      <c r="J264"/>
    </row>
    <row r="265" spans="1:10" ht="12.75">
      <c r="A265" s="6"/>
      <c r="B265" s="116"/>
      <c r="C265" s="7"/>
      <c r="D265" s="371"/>
      <c r="F265"/>
      <c r="J265"/>
    </row>
    <row r="266" spans="1:10" ht="12.75">
      <c r="A266" s="6"/>
      <c r="B266" s="116"/>
      <c r="C266" s="7"/>
      <c r="D266" s="371"/>
      <c r="F266"/>
      <c r="J266"/>
    </row>
    <row r="267" spans="1:10" ht="12.75">
      <c r="A267" s="6"/>
      <c r="B267" s="116"/>
      <c r="C267" s="7"/>
      <c r="D267" s="371"/>
      <c r="F267"/>
      <c r="J267"/>
    </row>
    <row r="268" spans="1:10" ht="12.75">
      <c r="A268" s="6"/>
      <c r="B268" s="116"/>
      <c r="C268" s="7"/>
      <c r="D268" s="371"/>
      <c r="F268"/>
      <c r="J268"/>
    </row>
    <row r="269" spans="1:6" ht="12.75">
      <c r="A269" s="6"/>
      <c r="B269" s="116"/>
      <c r="C269" s="7"/>
      <c r="D269" s="371"/>
      <c r="F269"/>
    </row>
    <row r="270" spans="1:6" ht="12.75">
      <c r="A270" s="6"/>
      <c r="B270" s="116"/>
      <c r="C270" s="7"/>
      <c r="D270" s="371"/>
      <c r="F270"/>
    </row>
    <row r="271" spans="1:6" ht="12.75">
      <c r="A271" s="6"/>
      <c r="B271" s="116"/>
      <c r="C271" s="7"/>
      <c r="D271" s="371"/>
      <c r="F271"/>
    </row>
    <row r="272" spans="1:6" ht="12.75">
      <c r="A272" s="6"/>
      <c r="B272" s="425"/>
      <c r="C272" s="7"/>
      <c r="D272" s="371"/>
      <c r="F272"/>
    </row>
    <row r="273" spans="1:10" ht="12.75">
      <c r="A273" s="6"/>
      <c r="B273" s="116"/>
      <c r="C273" s="7"/>
      <c r="D273" s="371"/>
      <c r="F273"/>
      <c r="J273"/>
    </row>
    <row r="274" spans="1:10" ht="12.75">
      <c r="A274" s="6"/>
      <c r="B274" s="116"/>
      <c r="C274" s="7"/>
      <c r="D274" s="371"/>
      <c r="F274"/>
      <c r="J274"/>
    </row>
    <row r="275" spans="1:10" ht="12.75">
      <c r="A275" s="6"/>
      <c r="B275" s="116"/>
      <c r="C275" s="7"/>
      <c r="D275" s="371"/>
      <c r="F275"/>
      <c r="J275"/>
    </row>
    <row r="276" spans="1:10" ht="12.75">
      <c r="A276" s="6"/>
      <c r="B276" s="116"/>
      <c r="C276" s="7"/>
      <c r="D276" s="371"/>
      <c r="F276"/>
      <c r="J276"/>
    </row>
    <row r="277" spans="1:10" ht="12.75">
      <c r="A277" s="6"/>
      <c r="B277" s="116"/>
      <c r="C277" s="7"/>
      <c r="D277" s="371"/>
      <c r="F277"/>
      <c r="J277"/>
    </row>
    <row r="278" spans="1:10" ht="12.75">
      <c r="A278" s="6"/>
      <c r="B278" s="116"/>
      <c r="C278" s="7"/>
      <c r="D278" s="371"/>
      <c r="F278"/>
      <c r="J278"/>
    </row>
    <row r="279" spans="1:10" ht="12.75">
      <c r="A279" s="6"/>
      <c r="B279" s="425"/>
      <c r="C279" s="7"/>
      <c r="D279" s="371"/>
      <c r="F279"/>
      <c r="J279"/>
    </row>
    <row r="280" spans="1:10" ht="12.75">
      <c r="A280" s="6"/>
      <c r="B280" s="116"/>
      <c r="C280" s="7"/>
      <c r="D280" s="371"/>
      <c r="F280"/>
      <c r="J280"/>
    </row>
    <row r="281" spans="1:10" ht="12.75">
      <c r="A281" s="6"/>
      <c r="B281" s="116"/>
      <c r="C281" s="7"/>
      <c r="D281" s="371"/>
      <c r="F281"/>
      <c r="J281"/>
    </row>
    <row r="282" spans="1:10" ht="12.75">
      <c r="A282" s="6"/>
      <c r="B282" s="116"/>
      <c r="C282" s="7"/>
      <c r="D282" s="371"/>
      <c r="F282"/>
      <c r="J282"/>
    </row>
    <row r="283" spans="1:10" ht="12.75">
      <c r="A283" s="6"/>
      <c r="B283" s="116"/>
      <c r="C283" s="7"/>
      <c r="D283" s="371"/>
      <c r="F283"/>
      <c r="J283"/>
    </row>
    <row r="284" spans="1:10" ht="12.75">
      <c r="A284" s="6"/>
      <c r="B284" s="116"/>
      <c r="C284" s="7"/>
      <c r="D284" s="371"/>
      <c r="F284"/>
      <c r="J284"/>
    </row>
    <row r="285" spans="1:6" ht="12.75">
      <c r="A285" s="6"/>
      <c r="B285" s="116"/>
      <c r="C285" s="7"/>
      <c r="D285" s="371"/>
      <c r="F285"/>
    </row>
    <row r="286" spans="1:10" ht="12.75">
      <c r="A286" s="6"/>
      <c r="B286" s="116"/>
      <c r="C286" s="7"/>
      <c r="D286" s="371"/>
      <c r="F286"/>
      <c r="J286"/>
    </row>
    <row r="287" spans="1:10" ht="12.75">
      <c r="A287" s="6"/>
      <c r="B287" s="116"/>
      <c r="C287" s="7"/>
      <c r="D287" s="371"/>
      <c r="F287"/>
      <c r="J287"/>
    </row>
    <row r="288" spans="1:10" ht="12.75">
      <c r="A288" s="6"/>
      <c r="B288" s="116"/>
      <c r="C288" s="7"/>
      <c r="D288" s="371"/>
      <c r="F288"/>
      <c r="J288"/>
    </row>
    <row r="289" spans="1:10" ht="12.75">
      <c r="A289" s="6"/>
      <c r="B289" s="116"/>
      <c r="C289" s="7"/>
      <c r="D289" s="371"/>
      <c r="F289"/>
      <c r="H289" s="303"/>
      <c r="J289"/>
    </row>
    <row r="290" spans="1:10" ht="12.75">
      <c r="A290" s="6"/>
      <c r="B290" s="116"/>
      <c r="C290" s="7"/>
      <c r="D290" s="371"/>
      <c r="F290"/>
      <c r="J290"/>
    </row>
    <row r="291" spans="1:10" ht="12.75">
      <c r="A291" s="6"/>
      <c r="B291" s="116"/>
      <c r="C291" s="7"/>
      <c r="D291" s="371"/>
      <c r="F291"/>
      <c r="J291"/>
    </row>
    <row r="292" spans="1:10" ht="12.75">
      <c r="A292" s="6"/>
      <c r="B292" s="116"/>
      <c r="C292" s="7"/>
      <c r="D292" s="371"/>
      <c r="F292"/>
      <c r="J292"/>
    </row>
    <row r="293" spans="1:6" ht="12.75">
      <c r="A293" s="6"/>
      <c r="B293" s="116"/>
      <c r="C293" s="7"/>
      <c r="D293" s="371"/>
      <c r="F293"/>
    </row>
    <row r="294" spans="1:6" ht="12.75">
      <c r="A294" s="6"/>
      <c r="B294" s="116"/>
      <c r="C294" s="7"/>
      <c r="D294" s="371"/>
      <c r="F294"/>
    </row>
    <row r="295" spans="1:10" ht="12.75">
      <c r="A295" s="6"/>
      <c r="B295" s="116"/>
      <c r="C295" s="7"/>
      <c r="D295" s="371"/>
      <c r="F295"/>
      <c r="J295" s="283"/>
    </row>
    <row r="296" spans="1:10" ht="12.75">
      <c r="A296" s="6"/>
      <c r="B296" s="116"/>
      <c r="C296" s="7"/>
      <c r="D296" s="371"/>
      <c r="F296"/>
      <c r="J296"/>
    </row>
    <row r="297" spans="1:10" ht="12.75">
      <c r="A297" s="6"/>
      <c r="B297" s="116"/>
      <c r="C297" s="7"/>
      <c r="D297" s="371"/>
      <c r="F297"/>
      <c r="J297"/>
    </row>
    <row r="298" spans="1:10" ht="12.75">
      <c r="A298" s="6"/>
      <c r="B298" s="116"/>
      <c r="C298" s="7"/>
      <c r="D298" s="371"/>
      <c r="F298"/>
      <c r="J298"/>
    </row>
    <row r="299" spans="1:10" ht="12.75">
      <c r="A299" s="6"/>
      <c r="B299" s="116"/>
      <c r="C299" s="7"/>
      <c r="D299" s="371"/>
      <c r="F299"/>
      <c r="J299"/>
    </row>
    <row r="300" spans="1:10" ht="12.75">
      <c r="A300" s="6"/>
      <c r="B300" s="116"/>
      <c r="C300" s="7"/>
      <c r="D300" s="371"/>
      <c r="F300"/>
      <c r="J300"/>
    </row>
    <row r="301" spans="1:10" ht="12.75">
      <c r="A301" s="6"/>
      <c r="B301" s="116"/>
      <c r="C301" s="7"/>
      <c r="D301" s="371"/>
      <c r="F301"/>
      <c r="J301"/>
    </row>
    <row r="302" spans="6:10" ht="12.75">
      <c r="F302" s="108"/>
      <c r="J302"/>
    </row>
    <row r="304" ht="12.75">
      <c r="J304"/>
    </row>
    <row r="400" spans="8:9" ht="12.75">
      <c r="H400" s="435">
        <v>0</v>
      </c>
      <c r="I400" s="352"/>
    </row>
    <row r="401" ht="12.75">
      <c r="I401" s="353" t="s">
        <v>331</v>
      </c>
    </row>
    <row r="402" spans="8:9" ht="12.75">
      <c r="H402" s="435">
        <f>H400+H401</f>
        <v>0</v>
      </c>
      <c r="I402" s="204"/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Q43"/>
  <sheetViews>
    <sheetView workbookViewId="0" topLeftCell="A1">
      <selection activeCell="Q13" sqref="Q13"/>
    </sheetView>
  </sheetViews>
  <sheetFormatPr defaultColWidth="9.00390625" defaultRowHeight="12.75"/>
  <cols>
    <col min="1" max="1" width="27.00390625" style="9" customWidth="1"/>
    <col min="2" max="2" width="5.75390625" style="9" customWidth="1"/>
    <col min="3" max="3" width="7.00390625" style="9" customWidth="1"/>
    <col min="4" max="4" width="8.375" style="9" customWidth="1"/>
    <col min="5" max="5" width="7.75390625" style="9" customWidth="1"/>
    <col min="6" max="7" width="7.375" style="9" customWidth="1"/>
    <col min="8" max="8" width="9.00390625" style="9" customWidth="1"/>
    <col min="9" max="9" width="7.25390625" style="9" customWidth="1"/>
    <col min="10" max="10" width="8.125" style="9" customWidth="1"/>
    <col min="11" max="11" width="7.375" style="9" customWidth="1"/>
    <col min="12" max="12" width="6.625" style="9" customWidth="1"/>
    <col min="13" max="13" width="6.375" style="9" customWidth="1"/>
    <col min="14" max="14" width="7.375" style="9" customWidth="1"/>
    <col min="15" max="15" width="8.375" style="9" customWidth="1"/>
    <col min="16" max="16" width="8.25390625" style="9" customWidth="1"/>
    <col min="17" max="17" width="10.375" style="9" customWidth="1"/>
    <col min="18" max="16384" width="8.00390625" style="9" customWidth="1"/>
  </cols>
  <sheetData>
    <row r="1" spans="1:17" ht="15.75">
      <c r="A1" s="8" t="s">
        <v>109</v>
      </c>
      <c r="C1" s="10" t="s">
        <v>178</v>
      </c>
      <c r="D1" s="10" t="s">
        <v>179</v>
      </c>
      <c r="E1" s="10" t="s">
        <v>180</v>
      </c>
      <c r="F1" s="10" t="s">
        <v>181</v>
      </c>
      <c r="G1" s="10" t="s">
        <v>182</v>
      </c>
      <c r="H1" s="10" t="s">
        <v>183</v>
      </c>
      <c r="I1" s="10" t="s">
        <v>184</v>
      </c>
      <c r="J1" s="10" t="s">
        <v>65</v>
      </c>
      <c r="K1" s="10" t="s">
        <v>66</v>
      </c>
      <c r="L1" s="10" t="s">
        <v>67</v>
      </c>
      <c r="M1" s="10" t="s">
        <v>135</v>
      </c>
      <c r="N1" s="10" t="s">
        <v>136</v>
      </c>
      <c r="O1" s="10" t="s">
        <v>137</v>
      </c>
      <c r="P1" s="11" t="s">
        <v>162</v>
      </c>
      <c r="Q1" s="56" t="s">
        <v>108</v>
      </c>
    </row>
    <row r="2" spans="1:17" ht="12.75">
      <c r="A2" s="12" t="s">
        <v>273</v>
      </c>
      <c r="C2" s="13">
        <f>Income!$G$26</f>
        <v>0</v>
      </c>
      <c r="D2" s="13">
        <f>Income!$G$36</f>
        <v>0</v>
      </c>
      <c r="E2" s="13">
        <f>Income!$G$45</f>
        <v>0</v>
      </c>
      <c r="F2" s="13">
        <f>Income!$G$55</f>
        <v>0</v>
      </c>
      <c r="G2" s="13">
        <f>Income!$G$67</f>
        <v>0</v>
      </c>
      <c r="H2" s="13">
        <f>Income!$G$76</f>
        <v>0</v>
      </c>
      <c r="I2" s="13">
        <f>Income!$G$86</f>
        <v>0</v>
      </c>
      <c r="J2" s="13">
        <f>Income!$G$96</f>
        <v>0</v>
      </c>
      <c r="K2" s="13">
        <f>Income!$G$106</f>
        <v>0</v>
      </c>
      <c r="L2" s="61">
        <f>Income!$G$113</f>
        <v>0</v>
      </c>
      <c r="M2" s="13">
        <f>Income!$G$123</f>
        <v>0</v>
      </c>
      <c r="N2" s="13">
        <f>Income!$G$132</f>
        <v>0</v>
      </c>
      <c r="O2" s="13">
        <f aca="true" t="shared" si="0" ref="O2:O9">SUM(C2:N2)</f>
        <v>0</v>
      </c>
      <c r="P2" s="297" t="str">
        <f>Income!$G$136</f>
        <v>Test OK</v>
      </c>
      <c r="Q2" s="9">
        <v>0.166666</v>
      </c>
    </row>
    <row r="3" spans="1:17" ht="12.75">
      <c r="A3" s="12"/>
      <c r="C3" s="44"/>
      <c r="D3" s="140"/>
      <c r="E3" s="44"/>
      <c r="F3" s="44"/>
      <c r="G3" s="44"/>
      <c r="H3" s="44"/>
      <c r="I3" s="44"/>
      <c r="J3" s="44"/>
      <c r="K3" s="44"/>
      <c r="L3" s="44"/>
      <c r="M3" s="297"/>
      <c r="N3" s="44"/>
      <c r="O3" s="65"/>
      <c r="P3" s="44"/>
      <c r="Q3" s="9">
        <v>0.2</v>
      </c>
    </row>
    <row r="4" spans="1:17" ht="13.5" thickBot="1">
      <c r="A4" s="14" t="s">
        <v>139</v>
      </c>
      <c r="B4" s="15"/>
      <c r="C4" s="16">
        <f aca="true" t="shared" si="1" ref="C4:N4">SUM(C2:C3)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>SUM(I2:I3)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0"/>
        <v>0</v>
      </c>
      <c r="P4" s="129">
        <f>Income!$E$136+O3</f>
        <v>0</v>
      </c>
      <c r="Q4" s="9">
        <v>0.19</v>
      </c>
    </row>
    <row r="5" spans="1:16" ht="12.75">
      <c r="A5" s="56" t="s">
        <v>274</v>
      </c>
      <c r="C5" s="44">
        <f>Income!$F$26</f>
        <v>0</v>
      </c>
      <c r="D5" s="44">
        <f>Income!$F$36</f>
        <v>0</v>
      </c>
      <c r="E5" s="44">
        <f>Income!$F$45</f>
        <v>0</v>
      </c>
      <c r="F5" s="44">
        <f>Income!$F$55</f>
        <v>0</v>
      </c>
      <c r="G5" s="44">
        <f>Income!$F$67</f>
        <v>0</v>
      </c>
      <c r="H5" s="411">
        <f>Income!$F$76</f>
        <v>0</v>
      </c>
      <c r="I5" s="44">
        <f>Income!$F$86</f>
        <v>0</v>
      </c>
      <c r="J5" s="44">
        <f>Income!$F$96</f>
        <v>0</v>
      </c>
      <c r="K5" s="44">
        <f>Income!$F$106</f>
        <v>0</v>
      </c>
      <c r="L5" s="44">
        <f>Income!$F$113</f>
        <v>0</v>
      </c>
      <c r="M5" s="44">
        <f>Income!$F$123</f>
        <v>0</v>
      </c>
      <c r="N5" s="44">
        <f>Income!$F$132</f>
        <v>0</v>
      </c>
      <c r="O5" s="13">
        <f t="shared" si="0"/>
        <v>0</v>
      </c>
      <c r="P5" s="44"/>
    </row>
    <row r="6" spans="1:17" ht="12.75">
      <c r="A6" s="286" t="s">
        <v>275</v>
      </c>
      <c r="B6" s="271"/>
      <c r="C6" s="284">
        <f>C4-C5</f>
        <v>0</v>
      </c>
      <c r="D6" s="284">
        <f aca="true" t="shared" si="2" ref="D6:N6">D4-D5</f>
        <v>0</v>
      </c>
      <c r="E6" s="284">
        <f t="shared" si="2"/>
        <v>0</v>
      </c>
      <c r="F6" s="284">
        <f t="shared" si="2"/>
        <v>0</v>
      </c>
      <c r="G6" s="284">
        <f t="shared" si="2"/>
        <v>0</v>
      </c>
      <c r="H6" s="284">
        <f t="shared" si="2"/>
        <v>0</v>
      </c>
      <c r="I6" s="284">
        <f t="shared" si="2"/>
        <v>0</v>
      </c>
      <c r="J6" s="284">
        <f t="shared" si="2"/>
        <v>0</v>
      </c>
      <c r="K6" s="284">
        <f t="shared" si="2"/>
        <v>0</v>
      </c>
      <c r="L6" s="284">
        <f t="shared" si="2"/>
        <v>0</v>
      </c>
      <c r="M6" s="284">
        <f t="shared" si="2"/>
        <v>0</v>
      </c>
      <c r="N6" s="284">
        <f t="shared" si="2"/>
        <v>0</v>
      </c>
      <c r="O6" s="285">
        <f t="shared" si="0"/>
        <v>0</v>
      </c>
      <c r="P6" s="130"/>
      <c r="Q6" s="56"/>
    </row>
    <row r="7" spans="1:16" ht="12.75">
      <c r="A7" s="56" t="s">
        <v>110</v>
      </c>
      <c r="O7" s="9">
        <f t="shared" si="0"/>
        <v>0</v>
      </c>
      <c r="P7" s="44"/>
    </row>
    <row r="8" spans="1:16" ht="12.75">
      <c r="A8" s="56" t="s">
        <v>276</v>
      </c>
      <c r="C8" s="121">
        <f>Purchases!$G$61</f>
        <v>0</v>
      </c>
      <c r="D8" s="121">
        <f>Purchases!$G$142</f>
        <v>0</v>
      </c>
      <c r="E8" s="121">
        <f>Purchases!$G$203</f>
        <v>0</v>
      </c>
      <c r="F8" s="121">
        <f>Purchases!$G$270</f>
        <v>0</v>
      </c>
      <c r="G8" s="121">
        <f>Purchases!$G$336</f>
        <v>0</v>
      </c>
      <c r="H8" s="121">
        <f>Purchases!$G$401</f>
        <v>0</v>
      </c>
      <c r="I8" s="121">
        <f>Purchases!$G$456</f>
        <v>0</v>
      </c>
      <c r="J8" s="121">
        <f>Purchases!$G$514</f>
        <v>0</v>
      </c>
      <c r="K8" s="121">
        <f>Purchases!$G$574</f>
        <v>0</v>
      </c>
      <c r="L8" s="121">
        <f>Purchases!$G$652</f>
        <v>0</v>
      </c>
      <c r="M8" s="121">
        <f>Purchases!$G$714</f>
        <v>0</v>
      </c>
      <c r="N8" s="121">
        <f>Purchases!$G$775</f>
        <v>0</v>
      </c>
      <c r="O8" s="13">
        <f t="shared" si="0"/>
        <v>0</v>
      </c>
      <c r="P8" s="131"/>
    </row>
    <row r="9" spans="1:17" ht="13.5" thickBot="1">
      <c r="A9" s="14" t="s">
        <v>295</v>
      </c>
      <c r="B9" s="15"/>
      <c r="C9" s="16">
        <f>C6-C7-C8</f>
        <v>0</v>
      </c>
      <c r="D9" s="16">
        <f aca="true" t="shared" si="3" ref="D9:N9">D6-D7-D8</f>
        <v>0</v>
      </c>
      <c r="E9" s="16">
        <f t="shared" si="3"/>
        <v>0</v>
      </c>
      <c r="F9" s="16">
        <f t="shared" si="3"/>
        <v>0</v>
      </c>
      <c r="G9" s="16">
        <f t="shared" si="3"/>
        <v>0</v>
      </c>
      <c r="H9" s="16">
        <f t="shared" si="3"/>
        <v>0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3"/>
        <v>0</v>
      </c>
      <c r="O9" s="57">
        <f t="shared" si="0"/>
        <v>0</v>
      </c>
      <c r="P9" s="44">
        <f>O4-O8-O5</f>
        <v>0</v>
      </c>
      <c r="Q9" s="56"/>
    </row>
    <row r="10" spans="1:16" ht="15.75">
      <c r="A10" s="18" t="s">
        <v>290</v>
      </c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4"/>
    </row>
    <row r="11" spans="1:16" ht="12.75">
      <c r="A11" s="270" t="s">
        <v>291</v>
      </c>
      <c r="B11" s="271"/>
      <c r="C11" s="272">
        <f>Purchases!$C$61</f>
        <v>0</v>
      </c>
      <c r="D11" s="272">
        <f>Purchases!$C$142</f>
        <v>0</v>
      </c>
      <c r="E11" s="272">
        <f>Purchases!$C$203</f>
        <v>0</v>
      </c>
      <c r="F11" s="272">
        <f>Purchases!$C$270</f>
        <v>0</v>
      </c>
      <c r="G11" s="273">
        <f>Purchases!$C$336</f>
        <v>0</v>
      </c>
      <c r="H11" s="272">
        <f>Purchases!$C$401</f>
        <v>0</v>
      </c>
      <c r="I11" s="272">
        <f>Purchases!$C$456</f>
        <v>0</v>
      </c>
      <c r="J11" s="272">
        <f>Purchases!$C$514</f>
        <v>0</v>
      </c>
      <c r="K11" s="272">
        <f>Purchases!$C$574</f>
        <v>0</v>
      </c>
      <c r="L11" s="272">
        <f>Purchases!$C$652</f>
        <v>0</v>
      </c>
      <c r="M11" s="272">
        <f>Purchases!$C$714</f>
        <v>0</v>
      </c>
      <c r="N11" s="272">
        <f>Purchases!$C$775</f>
        <v>0</v>
      </c>
      <c r="O11" s="272">
        <f>SUM(C11:N11)</f>
        <v>0</v>
      </c>
      <c r="P11" s="44"/>
    </row>
    <row r="12" spans="1:16" ht="12.75">
      <c r="A12" s="9" t="s">
        <v>79</v>
      </c>
      <c r="C12" s="44">
        <f>Purchases!$D$61</f>
        <v>0</v>
      </c>
      <c r="D12" s="44">
        <f>Purchases!$D$142</f>
        <v>0</v>
      </c>
      <c r="E12" s="44">
        <f>Purchases!$D$203</f>
        <v>0</v>
      </c>
      <c r="F12" s="44">
        <f>Purchases!$D$270</f>
        <v>0</v>
      </c>
      <c r="G12" s="44">
        <f>Purchases!$D$336</f>
        <v>0</v>
      </c>
      <c r="H12" s="44">
        <f>Purchases!$D$401</f>
        <v>0</v>
      </c>
      <c r="I12" s="44">
        <f>Purchases!$D$456</f>
        <v>0</v>
      </c>
      <c r="J12" s="128">
        <f>Purchases!$D$514</f>
        <v>0</v>
      </c>
      <c r="K12" s="128">
        <f>Purchases!$D$574</f>
        <v>0</v>
      </c>
      <c r="L12" s="128">
        <f>Purchases!$D$652</f>
        <v>0</v>
      </c>
      <c r="M12" s="128">
        <f>Purchases!$D$714</f>
        <v>0</v>
      </c>
      <c r="N12" s="128">
        <f>Purchases!$D$775</f>
        <v>0</v>
      </c>
      <c r="O12" s="86">
        <f aca="true" t="shared" si="4" ref="O12:O25">SUM(C12:N12)</f>
        <v>0</v>
      </c>
      <c r="P12" s="44"/>
    </row>
    <row r="13" spans="1:16" ht="12.75">
      <c r="A13" s="56" t="s">
        <v>122</v>
      </c>
      <c r="C13" s="121">
        <f>Purchases!$E$61</f>
        <v>0</v>
      </c>
      <c r="D13" s="121">
        <f>Purchases!$E$142</f>
        <v>0</v>
      </c>
      <c r="E13" s="121">
        <f>Purchases!$E$203</f>
        <v>0</v>
      </c>
      <c r="F13" s="121">
        <f>Purchases!$E$270</f>
        <v>0</v>
      </c>
      <c r="G13" s="121">
        <f>Purchases!$E$336</f>
        <v>0</v>
      </c>
      <c r="H13" s="26">
        <f>Purchases!$E$401</f>
        <v>0</v>
      </c>
      <c r="I13" s="44">
        <f>Purchases!$E$456</f>
        <v>0</v>
      </c>
      <c r="J13" s="128">
        <f>Purchases!$E$514</f>
        <v>0</v>
      </c>
      <c r="K13" s="128">
        <f>Purchases!$E$574</f>
        <v>0</v>
      </c>
      <c r="L13" s="128">
        <f>Purchases!$E$652</f>
        <v>0</v>
      </c>
      <c r="M13" s="128">
        <f>Purchases!$E$714</f>
        <v>0</v>
      </c>
      <c r="N13" s="128">
        <f>Purchases!$E$775</f>
        <v>0</v>
      </c>
      <c r="O13" s="86">
        <f t="shared" si="4"/>
        <v>0</v>
      </c>
      <c r="P13" s="44"/>
    </row>
    <row r="14" spans="1:16" ht="12.75">
      <c r="A14" s="9" t="s">
        <v>157</v>
      </c>
      <c r="C14" s="44">
        <f>Purchases!$F$61</f>
        <v>0</v>
      </c>
      <c r="D14" s="44">
        <f>Purchases!$F$142</f>
        <v>0</v>
      </c>
      <c r="E14" s="44">
        <f>Purchases!$F$203</f>
        <v>0</v>
      </c>
      <c r="F14" s="44">
        <f>Purchases!$F$270</f>
        <v>0</v>
      </c>
      <c r="G14" s="44">
        <f>Purchases!$F$336</f>
        <v>0</v>
      </c>
      <c r="H14" s="44">
        <f>Purchases!$F$401</f>
        <v>0</v>
      </c>
      <c r="I14" s="44">
        <f>Purchases!$F$456</f>
        <v>0</v>
      </c>
      <c r="J14" s="128">
        <f>Purchases!$F$514</f>
        <v>0</v>
      </c>
      <c r="K14" s="128">
        <f>Purchases!$F$574</f>
        <v>0</v>
      </c>
      <c r="L14" s="128">
        <f>Purchases!$F$652</f>
        <v>0</v>
      </c>
      <c r="M14" s="128">
        <f>Purchases!$F$714</f>
        <v>0</v>
      </c>
      <c r="N14" s="128">
        <f>Purchases!$F$775</f>
        <v>0</v>
      </c>
      <c r="O14" s="86">
        <f t="shared" si="4"/>
        <v>0</v>
      </c>
      <c r="P14" s="132"/>
    </row>
    <row r="15" spans="1:16" ht="12.75">
      <c r="A15" s="13" t="s">
        <v>78</v>
      </c>
      <c r="C15" s="44">
        <f>Purchases!$H$61</f>
        <v>0</v>
      </c>
      <c r="D15" s="44">
        <f>Purchases!$H$142</f>
        <v>0</v>
      </c>
      <c r="E15" s="44">
        <f>Purchases!$H$203</f>
        <v>0</v>
      </c>
      <c r="F15" s="44">
        <f>Purchases!$H$270</f>
        <v>0</v>
      </c>
      <c r="G15" s="44">
        <f>Purchases!$H$336</f>
        <v>0</v>
      </c>
      <c r="H15" s="44">
        <f>Purchases!$H$401</f>
        <v>0</v>
      </c>
      <c r="I15" s="44">
        <f>Purchases!$H$456</f>
        <v>0</v>
      </c>
      <c r="J15" s="128">
        <f>Purchases!$H$514</f>
        <v>0</v>
      </c>
      <c r="K15" s="128">
        <f>Purchases!$H$574</f>
        <v>0</v>
      </c>
      <c r="L15" s="128">
        <f>Purchases!$H$652</f>
        <v>0</v>
      </c>
      <c r="M15" s="128">
        <f>Purchases!$H$714</f>
        <v>0</v>
      </c>
      <c r="N15" s="128">
        <f>Purchases!$H$775</f>
        <v>0</v>
      </c>
      <c r="O15" s="86">
        <f t="shared" si="4"/>
        <v>0</v>
      </c>
      <c r="P15" s="44"/>
    </row>
    <row r="16" spans="1:16" ht="12.75">
      <c r="A16" s="13" t="s">
        <v>77</v>
      </c>
      <c r="C16" s="44">
        <f>Purchases!$I$61</f>
        <v>0</v>
      </c>
      <c r="D16" s="44">
        <f>Purchases!$I$142</f>
        <v>0</v>
      </c>
      <c r="E16" s="44">
        <f>Purchases!$I$203</f>
        <v>0</v>
      </c>
      <c r="F16" s="44">
        <f>Purchases!$I$270</f>
        <v>0</v>
      </c>
      <c r="G16" s="44">
        <f>Purchases!$I$336</f>
        <v>0</v>
      </c>
      <c r="H16" s="44">
        <f>Purchases!$I$401</f>
        <v>0</v>
      </c>
      <c r="I16" s="44">
        <f>Purchases!$I$456</f>
        <v>0</v>
      </c>
      <c r="J16" s="128">
        <f>Purchases!$I$514</f>
        <v>0</v>
      </c>
      <c r="K16" s="128">
        <f>Purchases!$I$574</f>
        <v>0</v>
      </c>
      <c r="L16" s="128">
        <f>Purchases!$I$652</f>
        <v>0</v>
      </c>
      <c r="M16" s="128">
        <f>Purchases!$I$714</f>
        <v>0</v>
      </c>
      <c r="N16" s="128">
        <f>Purchases!$I$775</f>
        <v>0</v>
      </c>
      <c r="O16" s="86">
        <f t="shared" si="4"/>
        <v>0</v>
      </c>
      <c r="P16" s="44"/>
    </row>
    <row r="17" spans="1:16" ht="12.75">
      <c r="A17" s="13" t="s">
        <v>148</v>
      </c>
      <c r="C17" s="44">
        <f>Purchases!$J$61</f>
        <v>0</v>
      </c>
      <c r="D17" s="44">
        <f>Purchases!$J$142</f>
        <v>0</v>
      </c>
      <c r="E17" s="44">
        <f>Purchases!$J$203</f>
        <v>0</v>
      </c>
      <c r="F17" s="44">
        <f>Purchases!$J$270</f>
        <v>0</v>
      </c>
      <c r="G17" s="44">
        <f>Purchases!$J$336</f>
        <v>0</v>
      </c>
      <c r="H17" s="44">
        <f>Purchases!$J$401</f>
        <v>0</v>
      </c>
      <c r="I17" s="44">
        <f>Purchases!$J$456</f>
        <v>0</v>
      </c>
      <c r="J17" s="128">
        <f>Purchases!$J$514</f>
        <v>0</v>
      </c>
      <c r="K17" s="128">
        <f>Purchases!$J$574</f>
        <v>0</v>
      </c>
      <c r="L17" s="128">
        <f>Purchases!$J$652</f>
        <v>0</v>
      </c>
      <c r="M17" s="128">
        <f>Purchases!$J$714</f>
        <v>0</v>
      </c>
      <c r="N17" s="128">
        <f>Purchases!$J$775</f>
        <v>0</v>
      </c>
      <c r="O17" s="86">
        <f t="shared" si="4"/>
        <v>0</v>
      </c>
      <c r="P17" s="44"/>
    </row>
    <row r="18" spans="1:17" ht="12.75">
      <c r="A18" s="13" t="s">
        <v>81</v>
      </c>
      <c r="C18" s="44">
        <f>Purchases!$K$61</f>
        <v>0</v>
      </c>
      <c r="D18" s="44">
        <f>Purchases!$K$142</f>
        <v>0</v>
      </c>
      <c r="E18" s="44">
        <f>Purchases!$K$203</f>
        <v>0</v>
      </c>
      <c r="F18" s="44">
        <f>Purchases!$K$270</f>
        <v>0</v>
      </c>
      <c r="G18" s="44">
        <f>Purchases!$K$336</f>
        <v>0</v>
      </c>
      <c r="H18" s="44">
        <f>Purchases!$K$401</f>
        <v>0</v>
      </c>
      <c r="I18" s="44">
        <f>Purchases!$K$456</f>
        <v>0</v>
      </c>
      <c r="J18" s="128">
        <f>Purchases!$K$514</f>
        <v>0</v>
      </c>
      <c r="K18" s="128">
        <f>Purchases!$K$574</f>
        <v>0</v>
      </c>
      <c r="L18" s="128">
        <f>Purchases!$K$652</f>
        <v>0</v>
      </c>
      <c r="M18" s="128">
        <f>Purchases!$K$714</f>
        <v>0</v>
      </c>
      <c r="N18" s="128">
        <f>Purchases!$K$775</f>
        <v>0</v>
      </c>
      <c r="O18" s="86">
        <f t="shared" si="4"/>
        <v>0</v>
      </c>
      <c r="P18" s="44"/>
      <c r="Q18" s="360" t="s">
        <v>329</v>
      </c>
    </row>
    <row r="19" spans="1:16" ht="12.75">
      <c r="A19" s="13" t="s">
        <v>80</v>
      </c>
      <c r="C19" s="44">
        <f>Purchases!$L$61</f>
        <v>0</v>
      </c>
      <c r="D19" s="44">
        <f>Purchases!$L$142</f>
        <v>0</v>
      </c>
      <c r="E19" s="44">
        <f>Purchases!$L$203</f>
        <v>0</v>
      </c>
      <c r="F19" s="44">
        <f>Purchases!$L$270</f>
        <v>0</v>
      </c>
      <c r="G19" s="44">
        <f>Purchases!$L$336</f>
        <v>0</v>
      </c>
      <c r="H19" s="44">
        <f>Purchases!$L$401</f>
        <v>0</v>
      </c>
      <c r="I19" s="44">
        <f>Purchases!$L$456</f>
        <v>0</v>
      </c>
      <c r="J19" s="128">
        <f>Purchases!$L$514</f>
        <v>0</v>
      </c>
      <c r="K19" s="128">
        <f>Purchases!$L$574</f>
        <v>0</v>
      </c>
      <c r="L19" s="128">
        <f>Purchases!$L$652</f>
        <v>0</v>
      </c>
      <c r="M19" s="128">
        <f>Purchases!$L$714</f>
        <v>0</v>
      </c>
      <c r="N19" s="128">
        <f>Purchases!$L$775</f>
        <v>0</v>
      </c>
      <c r="O19" s="86">
        <f t="shared" si="4"/>
        <v>0</v>
      </c>
      <c r="P19" s="44"/>
    </row>
    <row r="20" spans="1:16" ht="12.75">
      <c r="A20" s="62" t="s">
        <v>160</v>
      </c>
      <c r="C20" s="44">
        <f>Purchases!$M$61</f>
        <v>0</v>
      </c>
      <c r="D20" s="44">
        <f>Purchases!$M$142</f>
        <v>0</v>
      </c>
      <c r="E20" s="44">
        <f>Purchases!$M$203</f>
        <v>0</v>
      </c>
      <c r="F20" s="44">
        <f>Purchases!$M$270</f>
        <v>0</v>
      </c>
      <c r="G20" s="44">
        <f>Purchases!$M$336</f>
        <v>0</v>
      </c>
      <c r="H20" s="44">
        <f>Purchases!$M$401</f>
        <v>0</v>
      </c>
      <c r="I20" s="44">
        <f>Purchases!$M$456</f>
        <v>0</v>
      </c>
      <c r="J20" s="128">
        <f>Purchases!$M$514</f>
        <v>0</v>
      </c>
      <c r="K20" s="128">
        <f>Purchases!$M$574</f>
        <v>0</v>
      </c>
      <c r="L20" s="128">
        <f>Purchases!$M$652</f>
        <v>0</v>
      </c>
      <c r="M20" s="128">
        <f>Purchases!$M$714</f>
        <v>0</v>
      </c>
      <c r="N20" s="128">
        <f>Purchases!$M$775</f>
        <v>0</v>
      </c>
      <c r="O20" s="86">
        <f t="shared" si="4"/>
        <v>0</v>
      </c>
      <c r="P20" s="44"/>
    </row>
    <row r="21" spans="1:16" ht="12.75">
      <c r="A21" s="62" t="s">
        <v>64</v>
      </c>
      <c r="C21" s="44">
        <f>Purchases!$N$61</f>
        <v>0</v>
      </c>
      <c r="D21" s="44">
        <f>Purchases!$N$142</f>
        <v>0</v>
      </c>
      <c r="E21" s="44">
        <f>Purchases!$N$203</f>
        <v>0</v>
      </c>
      <c r="F21" s="44">
        <f>Purchases!$N$270</f>
        <v>0</v>
      </c>
      <c r="G21" s="44">
        <f>Purchases!$N$336</f>
        <v>0</v>
      </c>
      <c r="H21" s="44">
        <f>Purchases!$N$401</f>
        <v>0</v>
      </c>
      <c r="I21" s="44">
        <f>Purchases!$N$456</f>
        <v>0</v>
      </c>
      <c r="J21" s="128">
        <f>Purchases!$N$514</f>
        <v>0</v>
      </c>
      <c r="K21" s="128">
        <f>Purchases!$N$574</f>
        <v>0</v>
      </c>
      <c r="L21" s="128">
        <f>Purchases!$N$652</f>
        <v>0</v>
      </c>
      <c r="M21" s="128">
        <f>Purchases!$N$714</f>
        <v>0</v>
      </c>
      <c r="N21" s="128">
        <f>Purchases!$N$775</f>
        <v>0</v>
      </c>
      <c r="O21" s="86">
        <f t="shared" si="4"/>
        <v>0</v>
      </c>
      <c r="P21" s="44"/>
    </row>
    <row r="22" spans="1:16" ht="12.75">
      <c r="A22" s="13" t="s">
        <v>158</v>
      </c>
      <c r="C22" s="44">
        <f>Purchases!$O$61</f>
        <v>0</v>
      </c>
      <c r="D22" s="44">
        <f>Purchases!$O$142</f>
        <v>0</v>
      </c>
      <c r="E22" s="44">
        <f>Purchases!$O$203</f>
        <v>0</v>
      </c>
      <c r="F22" s="44">
        <f>Purchases!$O$270</f>
        <v>0</v>
      </c>
      <c r="G22" s="44">
        <f>Purchases!$O$336</f>
        <v>0</v>
      </c>
      <c r="H22" s="44">
        <f>Purchases!$O$401</f>
        <v>0</v>
      </c>
      <c r="I22" s="44">
        <f>Purchases!$O$456</f>
        <v>0</v>
      </c>
      <c r="J22" s="128">
        <f>Purchases!$O$514</f>
        <v>0</v>
      </c>
      <c r="K22" s="128">
        <f>Purchases!$O$574</f>
        <v>0</v>
      </c>
      <c r="L22" s="128">
        <f>Purchases!$O$652</f>
        <v>0</v>
      </c>
      <c r="M22" s="128">
        <f>Purchases!$O$714</f>
        <v>0</v>
      </c>
      <c r="N22" s="128">
        <v>0</v>
      </c>
      <c r="O22" s="86">
        <f t="shared" si="4"/>
        <v>0</v>
      </c>
      <c r="P22" s="44"/>
    </row>
    <row r="23" spans="1:17" ht="12.75">
      <c r="A23" s="56" t="s">
        <v>201</v>
      </c>
      <c r="C23" s="44">
        <f>Purchases!$P$61</f>
        <v>0</v>
      </c>
      <c r="D23" s="44">
        <f>Purchases!$P$142</f>
        <v>0</v>
      </c>
      <c r="E23" s="44">
        <f>Purchases!$P$203</f>
        <v>0</v>
      </c>
      <c r="F23" s="44">
        <f>Purchases!$P$270</f>
        <v>0</v>
      </c>
      <c r="G23" s="44">
        <f>Purchases!$P$336</f>
        <v>0</v>
      </c>
      <c r="H23" s="44">
        <f>Purchases!$P$401</f>
        <v>0</v>
      </c>
      <c r="I23" s="44">
        <f>Purchases!$P$456</f>
        <v>0</v>
      </c>
      <c r="J23" s="128">
        <f>Purchases!$P$514</f>
        <v>0</v>
      </c>
      <c r="K23" s="128">
        <f>Purchases!$P$574</f>
        <v>0</v>
      </c>
      <c r="L23" s="128">
        <f>Purchases!$P$652</f>
        <v>0</v>
      </c>
      <c r="M23" s="128">
        <f>Purchases!$P$714</f>
        <v>0</v>
      </c>
      <c r="N23" s="128">
        <f>Purchases!$P$775</f>
        <v>0</v>
      </c>
      <c r="O23" s="86">
        <f t="shared" si="4"/>
        <v>0</v>
      </c>
      <c r="P23" s="44"/>
      <c r="Q23" s="56"/>
    </row>
    <row r="24" spans="1:17" ht="12.75">
      <c r="A24" s="62" t="s">
        <v>171</v>
      </c>
      <c r="B24" s="56"/>
      <c r="C24" s="44">
        <f>Purchases!$Q$61</f>
        <v>0</v>
      </c>
      <c r="D24" s="44">
        <f>Purchases!$Q$142</f>
        <v>0</v>
      </c>
      <c r="E24" s="44">
        <f>Purchases!$Q$203</f>
        <v>0</v>
      </c>
      <c r="F24" s="44">
        <f>Purchases!$Q$270</f>
        <v>0</v>
      </c>
      <c r="G24" s="44">
        <f>Purchases!$Q$336</f>
        <v>0</v>
      </c>
      <c r="H24" s="44">
        <f>Purchases!$Q$401</f>
        <v>0</v>
      </c>
      <c r="I24" s="44">
        <f>Purchases!$Q$456</f>
        <v>0</v>
      </c>
      <c r="J24" s="128">
        <f>Purchases!$Q$514</f>
        <v>0</v>
      </c>
      <c r="K24" s="128">
        <f>Purchases!$Q$574</f>
        <v>0</v>
      </c>
      <c r="L24" s="128">
        <f>Purchases!$Q$652</f>
        <v>0</v>
      </c>
      <c r="M24" s="128">
        <f>Purchases!$Q$714</f>
        <v>0</v>
      </c>
      <c r="N24" s="128">
        <f>Purchases!$Q$775</f>
        <v>0</v>
      </c>
      <c r="O24" s="86">
        <f t="shared" si="4"/>
        <v>0</v>
      </c>
      <c r="P24" s="86"/>
      <c r="Q24" s="56"/>
    </row>
    <row r="25" spans="1:17" ht="12.75">
      <c r="A25" s="62" t="s">
        <v>40</v>
      </c>
      <c r="C25" s="121">
        <f>Purchases!$R$61</f>
        <v>0</v>
      </c>
      <c r="D25" s="121">
        <f>Purchases!$R$142</f>
        <v>0</v>
      </c>
      <c r="E25" s="121">
        <f>Purchases!$R$203</f>
        <v>0</v>
      </c>
      <c r="F25" s="121">
        <f>Purchases!$R$270</f>
        <v>0</v>
      </c>
      <c r="G25" s="121">
        <f>Purchases!$R$336</f>
        <v>0</v>
      </c>
      <c r="H25" s="121">
        <f>Purchases!$R$401</f>
        <v>0</v>
      </c>
      <c r="I25" s="121">
        <f>Purchases!$R$456</f>
        <v>0</v>
      </c>
      <c r="J25" s="128">
        <f>Purchases!$R$514</f>
        <v>0</v>
      </c>
      <c r="K25" s="128">
        <f>Purchases!$R$574</f>
        <v>0</v>
      </c>
      <c r="L25" s="128">
        <f>Purchases!$R$652</f>
        <v>0</v>
      </c>
      <c r="M25" s="128">
        <f>Purchases!$R$714</f>
        <v>0</v>
      </c>
      <c r="N25" s="128">
        <f>Purchases!$R$775</f>
        <v>0</v>
      </c>
      <c r="O25" s="86">
        <f t="shared" si="4"/>
        <v>0</v>
      </c>
      <c r="P25" s="96">
        <f>SUM(O11:O25)+O8</f>
        <v>0</v>
      </c>
      <c r="Q25" s="56" t="s">
        <v>319</v>
      </c>
    </row>
    <row r="26" spans="1:17" ht="12.75">
      <c r="A26" s="62" t="s">
        <v>192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3">
        <v>0</v>
      </c>
      <c r="P26" s="287">
        <f>Purchases!$W$780</f>
        <v>0</v>
      </c>
      <c r="Q26" s="288" t="s">
        <v>397</v>
      </c>
    </row>
    <row r="27" spans="1:17" ht="12.75">
      <c r="A27" s="56" t="s">
        <v>315</v>
      </c>
      <c r="C27" s="121">
        <f>IF(C2=0,0,'Capital Assets'!#REF!/12)</f>
        <v>0</v>
      </c>
      <c r="D27" s="121">
        <f>IF(D2=0,0,'Capital Assets'!#REF!/12)</f>
        <v>0</v>
      </c>
      <c r="E27" s="121">
        <f>IF(E2=0,0,'Capital Assets'!#REF!/12)</f>
        <v>0</v>
      </c>
      <c r="F27" s="121">
        <f>IF(F2=0,0,'Capital Assets'!#REF!/12)</f>
        <v>0</v>
      </c>
      <c r="G27" s="121">
        <f>IF(G2=0,0,'Capital Assets'!#REF!/12)</f>
        <v>0</v>
      </c>
      <c r="H27" s="121">
        <f>IF(H2=0,0,'Capital Assets'!#REF!/12)</f>
        <v>0</v>
      </c>
      <c r="I27" s="121">
        <f>IF(I2=0,0,'Capital Assets'!#REF!/12)</f>
        <v>0</v>
      </c>
      <c r="J27" s="121">
        <f>IF(J2=0,0,'Capital Assets'!#REF!/12)</f>
        <v>0</v>
      </c>
      <c r="K27" s="121">
        <f>IF(K2=0,0,'Capital Assets'!#REF!/12)</f>
        <v>0</v>
      </c>
      <c r="L27" s="121">
        <f>IF(L2=0,0,'Capital Assets'!#REF!/12)</f>
        <v>0</v>
      </c>
      <c r="M27" s="121">
        <f>IF(M2=0,0,'Capital Assets'!#REF!/12)</f>
        <v>0</v>
      </c>
      <c r="N27" s="121">
        <f>IF(N2=0,0,'Capital Assets'!#REF!/12)</f>
        <v>0</v>
      </c>
      <c r="O27" s="86">
        <f>'Capital Assets'!$C$12</f>
        <v>0</v>
      </c>
      <c r="P27" s="86" t="s">
        <v>317</v>
      </c>
      <c r="Q27" s="56"/>
    </row>
    <row r="28" spans="1:17" ht="12.75">
      <c r="A28" s="56" t="s">
        <v>211</v>
      </c>
      <c r="G28" s="86"/>
      <c r="H28" s="1"/>
      <c r="L28" s="172"/>
      <c r="O28" s="86">
        <f>SUM(C28:N28)</f>
        <v>0</v>
      </c>
      <c r="P28" s="44"/>
      <c r="Q28" s="56"/>
    </row>
    <row r="29" spans="1:17" ht="13.5" thickBot="1">
      <c r="A29" s="14" t="s">
        <v>292</v>
      </c>
      <c r="B29" s="15"/>
      <c r="C29" s="20">
        <f aca="true" t="shared" si="5" ref="C29:O29">SUM(C12:C28)</f>
        <v>0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20">
        <f t="shared" si="5"/>
        <v>0</v>
      </c>
      <c r="O29" s="20">
        <f t="shared" si="5"/>
        <v>0</v>
      </c>
      <c r="P29" s="192">
        <f>Purchases!$W$779+O27-O8</f>
        <v>0</v>
      </c>
      <c r="Q29" s="192" t="s">
        <v>396</v>
      </c>
    </row>
    <row r="30" spans="3:15" ht="12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/>
    </row>
    <row r="31" spans="1:17" ht="13.5" thickBot="1">
      <c r="A31" s="158" t="s">
        <v>149</v>
      </c>
      <c r="B31" s="15"/>
      <c r="C31" s="16">
        <f aca="true" t="shared" si="6" ref="C31:O31">C9-C29</f>
        <v>0</v>
      </c>
      <c r="D31" s="16">
        <f t="shared" si="6"/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09">
        <f t="shared" si="6"/>
        <v>0</v>
      </c>
      <c r="P31" s="22"/>
      <c r="Q31" s="160"/>
    </row>
    <row r="33" spans="1:16" ht="12.75">
      <c r="A33" s="23" t="s">
        <v>265</v>
      </c>
      <c r="B33" s="44"/>
      <c r="C33" s="133">
        <f>Purchases!$S$61</f>
        <v>0</v>
      </c>
      <c r="D33" s="133">
        <f>Purchases!$S$142</f>
        <v>0</v>
      </c>
      <c r="E33" s="133">
        <f>Purchases!$S$203</f>
        <v>0</v>
      </c>
      <c r="F33" s="133">
        <f>Purchases!$S$270</f>
        <v>0</v>
      </c>
      <c r="G33" s="133">
        <f>Purchases!$S$336</f>
        <v>0</v>
      </c>
      <c r="H33" s="133">
        <f>Purchases!$S$401</f>
        <v>0</v>
      </c>
      <c r="I33" s="133">
        <f>Purchases!$S$456</f>
        <v>0</v>
      </c>
      <c r="J33" s="133">
        <f>Purchases!$S$514</f>
        <v>0</v>
      </c>
      <c r="K33" s="133">
        <f>Purchases!$S$574</f>
        <v>0</v>
      </c>
      <c r="L33" s="133">
        <f>Purchases!$S$652</f>
        <v>0</v>
      </c>
      <c r="M33" s="133">
        <f>Purchases!$S$714</f>
        <v>0</v>
      </c>
      <c r="N33" s="362">
        <f>Purchases!$S$775</f>
        <v>0</v>
      </c>
      <c r="O33" s="128">
        <f>SUM(C33:N33)</f>
        <v>0</v>
      </c>
      <c r="P33" s="10"/>
    </row>
    <row r="34" spans="1:17" ht="12.75">
      <c r="A34" s="56" t="s">
        <v>28</v>
      </c>
      <c r="B34" s="44"/>
      <c r="C34" s="44">
        <f>C33*Q3</f>
        <v>0</v>
      </c>
      <c r="D34" s="44">
        <f>D33*Q3</f>
        <v>0</v>
      </c>
      <c r="E34" s="44">
        <f>E33*Q3</f>
        <v>0</v>
      </c>
      <c r="F34" s="44">
        <f>F33*Q3</f>
        <v>0</v>
      </c>
      <c r="G34" s="44">
        <f>G33*Q4</f>
        <v>0</v>
      </c>
      <c r="H34" s="44">
        <f>H33*Q4</f>
        <v>0</v>
      </c>
      <c r="I34" s="44">
        <f>I33*Q4</f>
        <v>0</v>
      </c>
      <c r="J34" s="44">
        <f>J33*Q4</f>
        <v>0</v>
      </c>
      <c r="K34" s="44">
        <f>K33*Q4</f>
        <v>0</v>
      </c>
      <c r="L34" s="44">
        <f>L33*Q4</f>
        <v>0</v>
      </c>
      <c r="M34" s="44">
        <f>M33*Q4</f>
        <v>0</v>
      </c>
      <c r="N34" s="44">
        <f>N33*Q4</f>
        <v>0</v>
      </c>
      <c r="O34" s="304">
        <f>SUM(C34:N34)</f>
        <v>0</v>
      </c>
      <c r="P34" s="307">
        <f>'Corp Tax Calcs'!$D$19</f>
        <v>0</v>
      </c>
      <c r="Q34" s="288" t="s">
        <v>27</v>
      </c>
    </row>
    <row r="35" spans="1:16" ht="12.75">
      <c r="A35" s="159" t="s">
        <v>46</v>
      </c>
      <c r="B35" s="24"/>
      <c r="C35" s="25">
        <f aca="true" t="shared" si="7" ref="C35:O35">C31-C33-C34</f>
        <v>0</v>
      </c>
      <c r="D35" s="25">
        <f t="shared" si="7"/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56"/>
    </row>
    <row r="36" spans="1:15" ht="12.75">
      <c r="A36" s="159"/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</row>
    <row r="37" spans="1:5" s="19" customFormat="1" ht="12.75">
      <c r="A37" s="391" t="s">
        <v>425</v>
      </c>
      <c r="B37" s="391"/>
      <c r="C37" s="391"/>
      <c r="D37" s="391"/>
      <c r="E37" s="391"/>
    </row>
    <row r="38" spans="13:16" ht="12.75">
      <c r="M38" s="126"/>
      <c r="O38" s="56"/>
      <c r="P38" s="125"/>
    </row>
    <row r="39" spans="1:16" ht="13.5" thickBot="1">
      <c r="A39" s="10" t="s">
        <v>293</v>
      </c>
      <c r="C39" s="44">
        <f>C29+C33+C11+C8</f>
        <v>0</v>
      </c>
      <c r="D39" s="44">
        <f aca="true" t="shared" si="8" ref="D39:N39">D29+D33+D11+D8</f>
        <v>0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44">
        <f t="shared" si="8"/>
        <v>0</v>
      </c>
      <c r="I39" s="44">
        <f t="shared" si="8"/>
        <v>0</v>
      </c>
      <c r="J39" s="44">
        <f t="shared" si="8"/>
        <v>0</v>
      </c>
      <c r="K39" s="44">
        <f t="shared" si="8"/>
        <v>0</v>
      </c>
      <c r="L39" s="44">
        <f t="shared" si="8"/>
        <v>0</v>
      </c>
      <c r="M39" s="44">
        <f t="shared" si="8"/>
        <v>0</v>
      </c>
      <c r="N39" s="44">
        <f t="shared" si="8"/>
        <v>0</v>
      </c>
      <c r="O39" s="124">
        <f>SUM(C39:N39)</f>
        <v>0</v>
      </c>
      <c r="P39" s="56" t="s">
        <v>323</v>
      </c>
    </row>
    <row r="41" spans="1:17" ht="12.75">
      <c r="A41" s="56"/>
      <c r="P41" s="26"/>
      <c r="Q41" s="56"/>
    </row>
    <row r="43" ht="12.75">
      <c r="O43" s="56"/>
    </row>
  </sheetData>
  <hyperlinks>
    <hyperlink ref="Q18" r:id="rId1" display="12000@.45/mile=£5400"/>
  </hyperlinks>
  <printOptions/>
  <pageMargins left="0.75" right="0.75" top="1" bottom="1" header="0.5" footer="0.5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Q62"/>
  <sheetViews>
    <sheetView workbookViewId="0" topLeftCell="A1">
      <selection activeCell="B11" sqref="B11"/>
    </sheetView>
  </sheetViews>
  <sheetFormatPr defaultColWidth="9.00390625" defaultRowHeight="12.75"/>
  <cols>
    <col min="1" max="1" width="21.25390625" style="27" customWidth="1"/>
    <col min="2" max="3" width="8.00390625" style="27" customWidth="1"/>
    <col min="4" max="5" width="8.50390625" style="27" customWidth="1"/>
    <col min="6" max="6" width="7.125" style="27" customWidth="1"/>
    <col min="7" max="7" width="8.25390625" style="27" customWidth="1"/>
    <col min="8" max="8" width="7.75390625" style="27" customWidth="1"/>
    <col min="9" max="9" width="7.375" style="27" customWidth="1"/>
    <col min="10" max="10" width="8.125" style="27" customWidth="1"/>
    <col min="11" max="11" width="7.75390625" style="27" customWidth="1"/>
    <col min="12" max="12" width="7.00390625" style="27" customWidth="1"/>
    <col min="13" max="13" width="6.50390625" style="27" customWidth="1"/>
    <col min="14" max="14" width="8.75390625" style="27" customWidth="1"/>
    <col min="15" max="15" width="8.25390625" style="27" customWidth="1"/>
    <col min="16" max="16" width="7.375" style="27" customWidth="1"/>
    <col min="17" max="16384" width="8.00390625" style="27" customWidth="1"/>
  </cols>
  <sheetData>
    <row r="1" spans="3:15" ht="12.75">
      <c r="C1" s="10" t="s">
        <v>178</v>
      </c>
      <c r="D1" s="96" t="s">
        <v>179</v>
      </c>
      <c r="E1" s="10" t="s">
        <v>180</v>
      </c>
      <c r="F1" s="10" t="s">
        <v>181</v>
      </c>
      <c r="G1" s="10" t="s">
        <v>182</v>
      </c>
      <c r="H1" s="10" t="s">
        <v>183</v>
      </c>
      <c r="I1" s="10" t="s">
        <v>184</v>
      </c>
      <c r="J1" s="98" t="s">
        <v>65</v>
      </c>
      <c r="K1" s="98" t="s">
        <v>66</v>
      </c>
      <c r="L1" s="98" t="s">
        <v>67</v>
      </c>
      <c r="M1" s="98" t="s">
        <v>135</v>
      </c>
      <c r="N1" s="101" t="s">
        <v>76</v>
      </c>
      <c r="O1" s="98" t="s">
        <v>147</v>
      </c>
    </row>
    <row r="2" spans="1:16" ht="12.75">
      <c r="A2" s="10" t="s">
        <v>311</v>
      </c>
      <c r="B2" s="378"/>
      <c r="C2" s="364"/>
      <c r="D2" s="364"/>
      <c r="E2" s="379">
        <f>Income!$J$45</f>
        <v>0</v>
      </c>
      <c r="F2" s="364"/>
      <c r="G2" s="364"/>
      <c r="H2" s="380">
        <f>Income!$J$76</f>
        <v>0</v>
      </c>
      <c r="I2" s="364"/>
      <c r="J2" s="364"/>
      <c r="K2" s="380">
        <f>Income!$J$106</f>
        <v>0</v>
      </c>
      <c r="L2" s="364"/>
      <c r="M2" s="365"/>
      <c r="N2" s="381">
        <f>Income!$J$132</f>
        <v>0</v>
      </c>
      <c r="O2" s="242">
        <f>SUM(C2:N2)</f>
        <v>0</v>
      </c>
      <c r="P2" s="365"/>
    </row>
    <row r="3" spans="1:15" ht="12.75">
      <c r="A3" s="10" t="s">
        <v>270</v>
      </c>
      <c r="B3" s="56"/>
      <c r="C3" s="355">
        <f>Income!$G$26</f>
        <v>0</v>
      </c>
      <c r="D3" s="355">
        <f>Income!$G$36</f>
        <v>0</v>
      </c>
      <c r="E3" s="355">
        <f>Income!$G$45</f>
        <v>0</v>
      </c>
      <c r="F3" s="355">
        <f>Income!$G$55</f>
        <v>0</v>
      </c>
      <c r="G3" s="355">
        <f>Income!$G$67</f>
        <v>0</v>
      </c>
      <c r="H3" s="355">
        <f>Income!$G$76</f>
        <v>0</v>
      </c>
      <c r="I3" s="355">
        <f>Income!$G$86</f>
        <v>0</v>
      </c>
      <c r="J3" s="355">
        <f>Income!$G$96</f>
        <v>0</v>
      </c>
      <c r="K3" s="355">
        <f>Income!$G$106</f>
        <v>0</v>
      </c>
      <c r="L3" s="355">
        <f>Income!$G$113</f>
        <v>0</v>
      </c>
      <c r="M3" s="355">
        <f>Income!$G$123</f>
        <v>0</v>
      </c>
      <c r="N3" s="355">
        <f>Income!$G$132</f>
        <v>0</v>
      </c>
      <c r="O3" s="356">
        <f>SUM(C3:N3)</f>
        <v>0</v>
      </c>
    </row>
    <row r="4" spans="1:16" ht="12.75">
      <c r="A4" s="56" t="s">
        <v>231</v>
      </c>
      <c r="C4" s="364">
        <f>Income!$F$26</f>
        <v>0</v>
      </c>
      <c r="D4" s="365">
        <f>Income!$F$36</f>
        <v>0</v>
      </c>
      <c r="E4" s="365">
        <f>Income!$F$45</f>
        <v>0</v>
      </c>
      <c r="F4" s="365">
        <f>Income!$F$55</f>
        <v>0</v>
      </c>
      <c r="G4" s="365">
        <f>Income!$F$67</f>
        <v>0</v>
      </c>
      <c r="H4" s="364">
        <f>Income!$F$76</f>
        <v>0</v>
      </c>
      <c r="I4" s="365">
        <f>Income!$F$86</f>
        <v>0</v>
      </c>
      <c r="J4" s="364">
        <f>Income!$F$96</f>
        <v>0</v>
      </c>
      <c r="K4" s="364">
        <f>Income!$F$106</f>
        <v>0</v>
      </c>
      <c r="L4" s="364">
        <f>Income!$F$113</f>
        <v>0</v>
      </c>
      <c r="M4" s="365">
        <f>Income!$F$123</f>
        <v>0</v>
      </c>
      <c r="N4" s="365">
        <f>Income!$F$132</f>
        <v>0</v>
      </c>
      <c r="O4" s="365">
        <f>SUM(C4:N4)</f>
        <v>0</v>
      </c>
      <c r="P4" s="365"/>
    </row>
    <row r="5" spans="1:16" ht="12.75">
      <c r="A5" s="56"/>
      <c r="C5" s="364"/>
      <c r="D5" s="365"/>
      <c r="E5" s="365"/>
      <c r="F5" s="365"/>
      <c r="G5" s="365"/>
      <c r="H5" s="364"/>
      <c r="I5" s="365"/>
      <c r="J5" s="364"/>
      <c r="K5" s="364"/>
      <c r="L5" s="364"/>
      <c r="M5" s="365"/>
      <c r="N5" s="365"/>
      <c r="O5" s="365"/>
      <c r="P5" s="365"/>
    </row>
    <row r="6" spans="1:16" ht="12.75">
      <c r="A6" s="10" t="s">
        <v>309</v>
      </c>
      <c r="C6" s="382"/>
      <c r="D6" s="383"/>
      <c r="E6" s="385">
        <f>(C7+D7+E7)*5</f>
        <v>0</v>
      </c>
      <c r="F6" s="383"/>
      <c r="G6" s="383"/>
      <c r="H6" s="385">
        <f>(F7+G7+H7)*5</f>
        <v>0</v>
      </c>
      <c r="I6" s="383"/>
      <c r="J6" s="382"/>
      <c r="K6" s="385">
        <f>(J7+K7+L7)*5</f>
        <v>0</v>
      </c>
      <c r="L6" s="384"/>
      <c r="M6" s="383"/>
      <c r="N6" s="385">
        <f>(L7+M7+N7)*5</f>
        <v>0</v>
      </c>
      <c r="O6" s="365">
        <f>SUM(C6:N6)</f>
        <v>0</v>
      </c>
      <c r="P6" s="365"/>
    </row>
    <row r="7" spans="1:16" ht="12.75">
      <c r="A7" s="248" t="s">
        <v>310</v>
      </c>
      <c r="C7" s="364">
        <f>Purchases!$X$61</f>
        <v>0</v>
      </c>
      <c r="D7" s="365">
        <f>Purchases!$X$142</f>
        <v>0</v>
      </c>
      <c r="E7" s="365">
        <f>Purchases!$X$203</f>
        <v>0</v>
      </c>
      <c r="F7" s="365">
        <f>Purchases!$X$270</f>
        <v>0</v>
      </c>
      <c r="G7" s="365">
        <f>Purchases!$X$336</f>
        <v>0</v>
      </c>
      <c r="H7" s="365">
        <f>Purchases!$X$401</f>
        <v>0</v>
      </c>
      <c r="I7" s="364">
        <f>Purchases!$X$456</f>
        <v>0</v>
      </c>
      <c r="J7" s="364">
        <f>Purchases!$X$514</f>
        <v>0</v>
      </c>
      <c r="K7" s="364">
        <f>Purchases!$X$574</f>
        <v>0</v>
      </c>
      <c r="L7" s="364">
        <f>Purchases!$X$652</f>
        <v>0</v>
      </c>
      <c r="M7" s="365">
        <f>Purchases!$X$714</f>
        <v>0</v>
      </c>
      <c r="N7" s="365">
        <f>Purchases!$X$775</f>
        <v>0</v>
      </c>
      <c r="O7" s="365">
        <f>SUM(C7:N7)</f>
        <v>0</v>
      </c>
      <c r="P7" s="141"/>
    </row>
    <row r="8" spans="1:16" ht="12.75">
      <c r="A8" s="56" t="s">
        <v>271</v>
      </c>
      <c r="C8" s="364">
        <f aca="true" t="shared" si="0" ref="C8:N8">C4-C7</f>
        <v>0</v>
      </c>
      <c r="D8" s="364">
        <f t="shared" si="0"/>
        <v>0</v>
      </c>
      <c r="E8" s="364">
        <f t="shared" si="0"/>
        <v>0</v>
      </c>
      <c r="F8" s="364">
        <f t="shared" si="0"/>
        <v>0</v>
      </c>
      <c r="G8" s="364">
        <f t="shared" si="0"/>
        <v>0</v>
      </c>
      <c r="H8" s="364">
        <f t="shared" si="0"/>
        <v>0</v>
      </c>
      <c r="I8" s="364">
        <f t="shared" si="0"/>
        <v>0</v>
      </c>
      <c r="J8" s="364">
        <f t="shared" si="0"/>
        <v>0</v>
      </c>
      <c r="K8" s="364">
        <f t="shared" si="0"/>
        <v>0</v>
      </c>
      <c r="L8" s="364">
        <f t="shared" si="0"/>
        <v>0</v>
      </c>
      <c r="M8" s="364">
        <f t="shared" si="0"/>
        <v>0</v>
      </c>
      <c r="N8" s="364">
        <f t="shared" si="0"/>
        <v>0</v>
      </c>
      <c r="O8" s="241">
        <f>SUM(C8:N8)</f>
        <v>0</v>
      </c>
      <c r="P8" s="365" t="s">
        <v>371</v>
      </c>
    </row>
    <row r="9" spans="1:16" ht="12.75">
      <c r="A9" s="56" t="s">
        <v>312</v>
      </c>
      <c r="C9" s="364"/>
      <c r="D9" s="364"/>
      <c r="E9" s="387">
        <f>C8+D8+E8</f>
        <v>0</v>
      </c>
      <c r="F9" s="364"/>
      <c r="G9" s="364"/>
      <c r="H9" s="387">
        <f>F8+G8+H8</f>
        <v>0</v>
      </c>
      <c r="I9" s="364"/>
      <c r="J9" s="364"/>
      <c r="K9" s="387">
        <f>I8+J8+K8</f>
        <v>0</v>
      </c>
      <c r="L9" s="364"/>
      <c r="M9" s="364"/>
      <c r="N9" s="387">
        <f>L8+M8+N8</f>
        <v>0</v>
      </c>
      <c r="O9" s="386"/>
      <c r="P9" s="365"/>
    </row>
    <row r="10" spans="1:16" ht="12.75">
      <c r="A10" s="377" t="s">
        <v>252</v>
      </c>
      <c r="C10" s="365">
        <f>Purchases!$U$61</f>
        <v>0</v>
      </c>
      <c r="D10" s="260">
        <f>Purchases!$U$142</f>
        <v>0</v>
      </c>
      <c r="E10" s="365">
        <f>Purchases!$U$203</f>
        <v>0</v>
      </c>
      <c r="F10" s="260">
        <f>Purchases!$U$270</f>
        <v>0</v>
      </c>
      <c r="G10" s="294">
        <f>Purchases!$U$336</f>
        <v>0</v>
      </c>
      <c r="H10" s="294">
        <f>Purchases!$U$401</f>
        <v>0</v>
      </c>
      <c r="I10" s="260">
        <f>Purchases!$U$456</f>
        <v>0</v>
      </c>
      <c r="J10" s="348">
        <f>Purchases!$U$514</f>
        <v>0</v>
      </c>
      <c r="K10" s="365">
        <f>Purchases!$U$574</f>
        <v>0</v>
      </c>
      <c r="L10" s="294">
        <f>Purchases!$U$652</f>
        <v>0</v>
      </c>
      <c r="M10" s="294">
        <f>Purchases!$U$714</f>
        <v>0</v>
      </c>
      <c r="N10" s="365">
        <f>Purchases!$U$775</f>
        <v>0</v>
      </c>
      <c r="O10" s="294">
        <f>SUM(C10:N10)</f>
        <v>0</v>
      </c>
      <c r="P10" s="365" t="s">
        <v>250</v>
      </c>
    </row>
    <row r="11" spans="1:16" ht="13.5" thickBot="1">
      <c r="A11" s="366" t="s">
        <v>242</v>
      </c>
      <c r="B11" s="212">
        <f>'Set Up'!$B$20</f>
        <v>0</v>
      </c>
      <c r="C11" s="213">
        <f>B11+C8-C10</f>
        <v>0</v>
      </c>
      <c r="D11" s="213">
        <f aca="true" t="shared" si="1" ref="D11:M11">C11+D8-D10</f>
        <v>0</v>
      </c>
      <c r="E11" s="213">
        <f t="shared" si="1"/>
        <v>0</v>
      </c>
      <c r="F11" s="213">
        <f t="shared" si="1"/>
        <v>0</v>
      </c>
      <c r="G11" s="213">
        <f t="shared" si="1"/>
        <v>0</v>
      </c>
      <c r="H11" s="213">
        <f t="shared" si="1"/>
        <v>0</v>
      </c>
      <c r="I11" s="213">
        <f t="shared" si="1"/>
        <v>0</v>
      </c>
      <c r="J11" s="213">
        <f t="shared" si="1"/>
        <v>0</v>
      </c>
      <c r="K11" s="213">
        <f t="shared" si="1"/>
        <v>0</v>
      </c>
      <c r="L11" s="213">
        <f t="shared" si="1"/>
        <v>0</v>
      </c>
      <c r="M11" s="213">
        <f t="shared" si="1"/>
        <v>0</v>
      </c>
      <c r="N11" s="213">
        <f>M11+N8-N10</f>
        <v>0</v>
      </c>
      <c r="P11" s="365" t="s">
        <v>85</v>
      </c>
    </row>
    <row r="12" spans="1:16" ht="12.75">
      <c r="A12" s="231" t="s">
        <v>386</v>
      </c>
      <c r="B12" s="232"/>
      <c r="C12" s="238">
        <f>Purchases!$V$61</f>
        <v>0</v>
      </c>
      <c r="D12" s="238">
        <f>Purchases!$V$142</f>
        <v>0</v>
      </c>
      <c r="E12" s="238">
        <f>Purchases!$V$203</f>
        <v>0</v>
      </c>
      <c r="F12" s="238">
        <f>Purchases!$V$270</f>
        <v>0</v>
      </c>
      <c r="G12" s="238">
        <f>Purchases!$V$336</f>
        <v>0</v>
      </c>
      <c r="H12" s="238">
        <f>Purchases!$V$401</f>
        <v>0</v>
      </c>
      <c r="I12" s="238">
        <f>Purchases!$V$456</f>
        <v>0</v>
      </c>
      <c r="J12" s="300">
        <f>Purchases!$V$514</f>
        <v>0</v>
      </c>
      <c r="K12" s="238">
        <f>Purchases!$V$574</f>
        <v>0</v>
      </c>
      <c r="L12" s="238">
        <f>Purchases!$V$652</f>
        <v>0</v>
      </c>
      <c r="M12" s="238">
        <f>Purchases!$V$714</f>
        <v>0</v>
      </c>
      <c r="N12" s="238">
        <f>Purchases!$V$775</f>
        <v>0</v>
      </c>
      <c r="O12" s="238">
        <f>SUM(C12:N12)</f>
        <v>0</v>
      </c>
      <c r="P12" s="233"/>
    </row>
    <row r="13" spans="1:16" ht="12.75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</row>
    <row r="14" spans="1:16" ht="12.7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</row>
    <row r="15" spans="1:16" ht="12.75">
      <c r="A15" s="374" t="s">
        <v>299</v>
      </c>
      <c r="B15" s="373"/>
      <c r="C15" s="373">
        <f aca="true" t="shared" si="2" ref="C15:N15">(C3*0.13)-C8</f>
        <v>0</v>
      </c>
      <c r="D15" s="373">
        <f t="shared" si="2"/>
        <v>0</v>
      </c>
      <c r="E15" s="373">
        <f t="shared" si="2"/>
        <v>0</v>
      </c>
      <c r="F15" s="373">
        <f t="shared" si="2"/>
        <v>0</v>
      </c>
      <c r="G15" s="373">
        <f t="shared" si="2"/>
        <v>0</v>
      </c>
      <c r="H15" s="373">
        <f t="shared" si="2"/>
        <v>0</v>
      </c>
      <c r="I15" s="373">
        <f t="shared" si="2"/>
        <v>0</v>
      </c>
      <c r="J15" s="373">
        <f t="shared" si="2"/>
        <v>0</v>
      </c>
      <c r="K15" s="373">
        <f t="shared" si="2"/>
        <v>0</v>
      </c>
      <c r="L15" s="373">
        <f t="shared" si="2"/>
        <v>0</v>
      </c>
      <c r="M15" s="373">
        <f t="shared" si="2"/>
        <v>0</v>
      </c>
      <c r="N15" s="373">
        <f t="shared" si="2"/>
        <v>0</v>
      </c>
      <c r="O15" s="238">
        <f>SUM(C15:N15)</f>
        <v>0</v>
      </c>
      <c r="P15" s="373"/>
    </row>
    <row r="16" spans="1:16" ht="12.7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</row>
    <row r="17" ht="12.75">
      <c r="A17" s="97"/>
    </row>
    <row r="18" spans="1:5" ht="12.75">
      <c r="A18" s="97"/>
      <c r="E18" s="378"/>
    </row>
    <row r="19" spans="1:5" ht="12.75">
      <c r="A19" s="97"/>
      <c r="E19" s="378"/>
    </row>
    <row r="20" spans="1:5" ht="12.75">
      <c r="A20" s="100"/>
      <c r="E20" s="378"/>
    </row>
    <row r="21" ht="12.75">
      <c r="A21" s="100"/>
    </row>
    <row r="22" ht="12.75">
      <c r="A22" s="100"/>
    </row>
    <row r="23" ht="12.75">
      <c r="A23" s="100"/>
    </row>
    <row r="24" ht="12.75">
      <c r="A24" s="100"/>
    </row>
    <row r="25" ht="12.75">
      <c r="A25" s="100"/>
    </row>
    <row r="26" ht="12.75">
      <c r="A26" s="100"/>
    </row>
    <row r="27" ht="12.75">
      <c r="A27" s="100"/>
    </row>
    <row r="28" ht="12.75">
      <c r="A28" s="100"/>
    </row>
    <row r="29" ht="12.75">
      <c r="A29" s="97"/>
    </row>
    <row r="30" ht="12.75">
      <c r="A30" s="97"/>
    </row>
    <row r="31" ht="12.75">
      <c r="A31" s="97"/>
    </row>
    <row r="32" ht="12.75">
      <c r="A32" s="97"/>
    </row>
    <row r="33" ht="12.75">
      <c r="A33" s="97"/>
    </row>
    <row r="34" ht="12.75">
      <c r="A34" s="97"/>
    </row>
    <row r="35" ht="12.75">
      <c r="A35" s="97"/>
    </row>
    <row r="36" ht="12.75">
      <c r="A36" s="97"/>
    </row>
    <row r="37" ht="12.75">
      <c r="A37" s="97"/>
    </row>
    <row r="38" ht="12.75">
      <c r="A38" s="97"/>
    </row>
    <row r="39" spans="1:17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</row>
    <row r="57" spans="1:17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7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7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</row>
    <row r="61" spans="1:17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N50"/>
  <sheetViews>
    <sheetView workbookViewId="0" topLeftCell="A1">
      <selection activeCell="A3" sqref="A3"/>
    </sheetView>
  </sheetViews>
  <sheetFormatPr defaultColWidth="9.00390625" defaultRowHeight="12.75"/>
  <cols>
    <col min="1" max="1" width="23.625" style="29" customWidth="1"/>
    <col min="2" max="5" width="8.00390625" style="29" customWidth="1"/>
    <col min="6" max="6" width="9.375" style="29" customWidth="1"/>
    <col min="7" max="7" width="8.00390625" style="29" customWidth="1"/>
    <col min="8" max="8" width="9.625" style="29" customWidth="1"/>
    <col min="9" max="9" width="8.00390625" style="29" customWidth="1"/>
    <col min="10" max="10" width="10.125" style="29" customWidth="1"/>
    <col min="11" max="11" width="9.125" style="29" customWidth="1"/>
    <col min="12" max="12" width="8.00390625" style="29" customWidth="1"/>
    <col min="13" max="13" width="9.375" style="29" customWidth="1"/>
    <col min="14" max="16384" width="8.00390625" style="29" customWidth="1"/>
  </cols>
  <sheetData>
    <row r="1" spans="1:8" ht="12.75">
      <c r="A1" s="28" t="s">
        <v>417</v>
      </c>
      <c r="H1" s="30"/>
    </row>
    <row r="2" spans="1:7" ht="15">
      <c r="A2" s="31" t="s">
        <v>53</v>
      </c>
      <c r="G2" s="32"/>
    </row>
    <row r="4" spans="1:8" ht="12.75">
      <c r="A4" s="146" t="s">
        <v>54</v>
      </c>
      <c r="F4" s="33"/>
      <c r="G4" s="33"/>
      <c r="H4" s="34"/>
    </row>
    <row r="5" spans="1:8" ht="12.75">
      <c r="A5" s="32"/>
      <c r="B5" s="10" t="s">
        <v>139</v>
      </c>
      <c r="E5" s="9"/>
      <c r="G5" s="33"/>
      <c r="H5" s="33"/>
    </row>
    <row r="6" spans="1:8" ht="12.75">
      <c r="A6" s="32"/>
      <c r="B6" s="12" t="s">
        <v>426</v>
      </c>
      <c r="E6" s="9"/>
      <c r="F6" s="74">
        <f>Income!$G$134</f>
        <v>0</v>
      </c>
      <c r="G6" s="72"/>
      <c r="H6" s="74"/>
    </row>
    <row r="7" spans="1:8" ht="12.75">
      <c r="A7" s="32"/>
      <c r="B7" s="12" t="s">
        <v>138</v>
      </c>
      <c r="E7" s="9"/>
      <c r="F7" s="134">
        <f>'P&amp;L_Forecast'!O3</f>
        <v>0</v>
      </c>
      <c r="G7" s="135"/>
      <c r="H7" s="74"/>
    </row>
    <row r="8" spans="2:8" ht="13.5" thickBot="1">
      <c r="B8" s="14" t="s">
        <v>154</v>
      </c>
      <c r="E8" s="9"/>
      <c r="F8" s="136">
        <f>SUM(F6:F7)</f>
        <v>0</v>
      </c>
      <c r="G8" s="137">
        <f>'P&amp;L_Forecast'!$P$4</f>
        <v>0</v>
      </c>
      <c r="H8" s="138"/>
    </row>
    <row r="9" spans="1:9" ht="12.75">
      <c r="A9" s="32"/>
      <c r="B9" s="37" t="s">
        <v>152</v>
      </c>
      <c r="F9" s="74">
        <f>Income!$F$134</f>
        <v>0</v>
      </c>
      <c r="G9" s="137"/>
      <c r="H9" s="72"/>
      <c r="I9" s="32" t="s">
        <v>0</v>
      </c>
    </row>
    <row r="10" spans="1:8" ht="13.5" thickBot="1">
      <c r="A10" s="32"/>
      <c r="B10" s="143" t="s">
        <v>38</v>
      </c>
      <c r="C10" s="144"/>
      <c r="D10" s="147"/>
      <c r="E10" s="147"/>
      <c r="F10" s="145">
        <f>F8-F9</f>
        <v>0</v>
      </c>
      <c r="G10" s="137"/>
      <c r="H10" s="336" t="s">
        <v>335</v>
      </c>
    </row>
    <row r="11" spans="1:8" ht="12.75">
      <c r="A11" s="9"/>
      <c r="B11" s="13" t="s">
        <v>141</v>
      </c>
      <c r="C11" s="9"/>
      <c r="D11" s="9"/>
      <c r="E11" s="9"/>
      <c r="F11" s="44">
        <f>'P&amp;L_Forecast'!$O$7</f>
        <v>0</v>
      </c>
      <c r="G11" s="44"/>
      <c r="H11" s="86"/>
    </row>
    <row r="12" spans="2:8" ht="12.75">
      <c r="B12" s="13" t="s">
        <v>200</v>
      </c>
      <c r="F12" s="134">
        <f>'P&amp;L_Forecast'!$O$8</f>
        <v>0</v>
      </c>
      <c r="G12" s="72"/>
      <c r="H12" s="292" t="s">
        <v>336</v>
      </c>
    </row>
    <row r="13" spans="2:8" ht="13.5" thickBot="1">
      <c r="B13" s="14" t="s">
        <v>391</v>
      </c>
      <c r="C13" s="9"/>
      <c r="D13" s="9"/>
      <c r="E13" s="9"/>
      <c r="F13" s="139">
        <f>F10-F11-F12</f>
        <v>0</v>
      </c>
      <c r="G13" s="137"/>
      <c r="H13" s="337" t="s">
        <v>337</v>
      </c>
    </row>
    <row r="14" spans="1:8" ht="12.75">
      <c r="A14" s="9"/>
      <c r="B14" s="9"/>
      <c r="C14" s="9"/>
      <c r="D14" s="9"/>
      <c r="E14" s="9"/>
      <c r="F14" s="26"/>
      <c r="G14" s="26"/>
      <c r="H14" s="36"/>
    </row>
    <row r="15" spans="1:8" ht="12.75">
      <c r="A15" s="38" t="s">
        <v>294</v>
      </c>
      <c r="B15" s="9"/>
      <c r="C15" s="9"/>
      <c r="D15" s="9"/>
      <c r="E15" s="9"/>
      <c r="F15" s="26"/>
      <c r="G15" s="26"/>
      <c r="H15" s="36"/>
    </row>
    <row r="16" spans="1:8" ht="12.75">
      <c r="A16" s="9"/>
      <c r="B16" s="66" t="s">
        <v>191</v>
      </c>
      <c r="C16" s="67"/>
      <c r="D16" s="67"/>
      <c r="E16" s="67"/>
      <c r="F16" s="68">
        <f>'P&amp;L_Forecast'!O11</f>
        <v>0</v>
      </c>
      <c r="G16" s="33"/>
      <c r="H16" s="35"/>
    </row>
    <row r="17" spans="1:8" ht="12.75">
      <c r="A17" s="9"/>
      <c r="B17" s="9" t="s">
        <v>79</v>
      </c>
      <c r="F17" s="44">
        <f>'P&amp;L_Forecast'!O12</f>
        <v>0</v>
      </c>
      <c r="G17" s="39"/>
      <c r="H17" s="35"/>
    </row>
    <row r="18" spans="1:8" ht="12.75">
      <c r="A18" s="9"/>
      <c r="B18" s="56" t="s">
        <v>122</v>
      </c>
      <c r="F18" s="121">
        <f>'P&amp;L_Forecast'!O13</f>
        <v>0</v>
      </c>
      <c r="G18" s="33"/>
      <c r="H18" s="35"/>
    </row>
    <row r="19" spans="1:8" ht="12.75">
      <c r="A19" s="9"/>
      <c r="B19" s="9" t="s">
        <v>157</v>
      </c>
      <c r="C19" s="9"/>
      <c r="D19" s="9"/>
      <c r="E19" s="9"/>
      <c r="F19" s="13">
        <f>'P&amp;L_Forecast'!O14</f>
        <v>0</v>
      </c>
      <c r="G19" s="26"/>
      <c r="H19" s="36"/>
    </row>
    <row r="20" spans="1:8" ht="12.75">
      <c r="A20" s="9"/>
      <c r="B20" s="13" t="s">
        <v>78</v>
      </c>
      <c r="F20" s="13">
        <f>'P&amp;L_Forecast'!O15</f>
        <v>0</v>
      </c>
      <c r="G20" s="39"/>
      <c r="H20" s="35"/>
    </row>
    <row r="21" spans="1:8" ht="12.75">
      <c r="A21" s="32"/>
      <c r="B21" s="13" t="s">
        <v>77</v>
      </c>
      <c r="C21" s="9"/>
      <c r="D21" s="9"/>
      <c r="E21" s="9"/>
      <c r="F21" s="13">
        <f>'P&amp;L_Forecast'!O16</f>
        <v>0</v>
      </c>
      <c r="G21" s="26"/>
      <c r="H21" s="36"/>
    </row>
    <row r="22" spans="1:6" ht="12.75">
      <c r="A22" s="9"/>
      <c r="B22" s="13" t="s">
        <v>148</v>
      </c>
      <c r="F22" s="13">
        <f>'P&amp;L_Forecast'!O17</f>
        <v>0</v>
      </c>
    </row>
    <row r="23" spans="1:9" ht="12.75">
      <c r="A23" s="9"/>
      <c r="B23" s="13" t="s">
        <v>81</v>
      </c>
      <c r="F23" s="13">
        <f>'P&amp;L_Forecast'!O18</f>
        <v>0</v>
      </c>
      <c r="G23" s="33"/>
      <c r="H23" s="35"/>
      <c r="I23" s="32"/>
    </row>
    <row r="24" spans="1:8" ht="12.75">
      <c r="A24" s="9"/>
      <c r="B24" s="13" t="s">
        <v>80</v>
      </c>
      <c r="F24" s="13">
        <f>'P&amp;L_Forecast'!O19</f>
        <v>0</v>
      </c>
      <c r="G24" s="39"/>
      <c r="H24" s="35"/>
    </row>
    <row r="25" spans="1:8" ht="12.75">
      <c r="A25" s="9"/>
      <c r="B25" s="62" t="s">
        <v>160</v>
      </c>
      <c r="C25" s="9"/>
      <c r="D25" s="9"/>
      <c r="E25" s="9"/>
      <c r="F25" s="13">
        <f>'P&amp;L_Forecast'!O20</f>
        <v>0</v>
      </c>
      <c r="G25" s="33"/>
      <c r="H25" s="35"/>
    </row>
    <row r="26" spans="1:9" ht="12.75">
      <c r="A26" s="9"/>
      <c r="B26" s="62" t="s">
        <v>64</v>
      </c>
      <c r="F26" s="13">
        <f>'P&amp;L_Forecast'!O21</f>
        <v>0</v>
      </c>
      <c r="G26" s="26"/>
      <c r="H26" s="36"/>
      <c r="I26" s="9"/>
    </row>
    <row r="27" spans="1:9" ht="12.75">
      <c r="A27" s="9"/>
      <c r="B27" s="13" t="s">
        <v>158</v>
      </c>
      <c r="F27" s="13">
        <f>'P&amp;L_Forecast'!O22</f>
        <v>0</v>
      </c>
      <c r="G27" s="39"/>
      <c r="H27" s="35"/>
      <c r="I27" s="9"/>
    </row>
    <row r="28" spans="1:9" ht="12.75">
      <c r="A28" s="9"/>
      <c r="B28" s="56" t="s">
        <v>201</v>
      </c>
      <c r="F28" s="13">
        <f>'P&amp;L_Forecast'!O23</f>
        <v>0</v>
      </c>
      <c r="G28" s="39"/>
      <c r="H28" s="35"/>
      <c r="I28" s="39"/>
    </row>
    <row r="29" spans="1:9" ht="12.75">
      <c r="A29" s="9"/>
      <c r="B29" s="13" t="s">
        <v>164</v>
      </c>
      <c r="C29" s="9"/>
      <c r="D29" s="9"/>
      <c r="E29" s="9"/>
      <c r="F29" s="13">
        <f>'P&amp;L_Forecast'!O24</f>
        <v>0</v>
      </c>
      <c r="G29" s="33"/>
      <c r="H29" s="35"/>
      <c r="I29" s="39"/>
    </row>
    <row r="30" spans="1:9" ht="12.75">
      <c r="A30" s="9"/>
      <c r="B30" s="9" t="s">
        <v>192</v>
      </c>
      <c r="F30" s="13">
        <f>'P&amp;L_Forecast'!O26</f>
        <v>0</v>
      </c>
      <c r="G30" s="26"/>
      <c r="H30" s="36"/>
      <c r="I30" s="188"/>
    </row>
    <row r="31" spans="1:9" ht="12.75">
      <c r="A31" s="9"/>
      <c r="B31" s="62" t="s">
        <v>161</v>
      </c>
      <c r="F31" s="13">
        <f>'P&amp;L_Forecast'!$O$25</f>
        <v>0</v>
      </c>
      <c r="H31" s="37"/>
      <c r="I31" s="32"/>
    </row>
    <row r="32" spans="1:10" ht="12.75">
      <c r="A32" s="9"/>
      <c r="B32" s="56" t="s">
        <v>313</v>
      </c>
      <c r="C32" s="9"/>
      <c r="D32" s="9"/>
      <c r="E32" s="9"/>
      <c r="F32" s="74">
        <f>'P&amp;L_Forecast'!$O$27</f>
        <v>0</v>
      </c>
      <c r="G32" s="338" t="s">
        <v>338</v>
      </c>
      <c r="H32" s="293" t="s">
        <v>373</v>
      </c>
      <c r="J32" s="32"/>
    </row>
    <row r="33" spans="1:11" ht="12.75">
      <c r="A33" s="9"/>
      <c r="B33" s="56" t="s">
        <v>401</v>
      </c>
      <c r="C33" s="9"/>
      <c r="D33" s="9"/>
      <c r="E33" s="9"/>
      <c r="F33" s="74">
        <f>'P&amp;L_Forecast'!$O$28</f>
        <v>0</v>
      </c>
      <c r="G33" s="338" t="s">
        <v>339</v>
      </c>
      <c r="H33" s="293" t="s">
        <v>404</v>
      </c>
      <c r="I33" s="32"/>
      <c r="J33" s="32"/>
      <c r="K33" s="32"/>
    </row>
    <row r="34" spans="1:8" ht="13.5" thickBot="1">
      <c r="A34" s="9"/>
      <c r="B34" s="256" t="s">
        <v>169</v>
      </c>
      <c r="C34" s="15"/>
      <c r="D34" s="15"/>
      <c r="E34" s="15"/>
      <c r="F34" s="71">
        <f>SUM(F17:F33)</f>
        <v>0</v>
      </c>
      <c r="G34" s="137"/>
      <c r="H34" s="336" t="s">
        <v>340</v>
      </c>
    </row>
    <row r="35" spans="1:9" ht="12.75">
      <c r="A35" s="9"/>
      <c r="I35" s="32"/>
    </row>
    <row r="36" spans="1:10" ht="12.75">
      <c r="A36" s="9"/>
      <c r="B36" s="84" t="s">
        <v>254</v>
      </c>
      <c r="C36" s="32"/>
      <c r="F36" s="73">
        <f>F13-F34</f>
        <v>0</v>
      </c>
      <c r="G36" s="72"/>
      <c r="J36" s="40"/>
    </row>
    <row r="37" spans="1:10" ht="12.75" customHeight="1">
      <c r="A37" s="9"/>
      <c r="B37" s="37"/>
      <c r="C37" s="37"/>
      <c r="D37" s="37"/>
      <c r="E37" s="37"/>
      <c r="F37" s="37"/>
      <c r="G37" s="37"/>
      <c r="H37" s="89"/>
      <c r="J37" s="40"/>
    </row>
    <row r="38" spans="1:10" ht="12.75">
      <c r="A38" s="9"/>
      <c r="B38" s="84" t="s">
        <v>145</v>
      </c>
      <c r="C38" s="37"/>
      <c r="D38" s="37"/>
      <c r="E38" s="37"/>
      <c r="F38" s="37"/>
      <c r="G38" s="37"/>
      <c r="H38" s="92">
        <f>F36</f>
        <v>0</v>
      </c>
      <c r="I38" s="137"/>
      <c r="J38" s="339" t="s">
        <v>341</v>
      </c>
    </row>
    <row r="39" spans="2:10" ht="12.75">
      <c r="B39" s="37" t="s">
        <v>146</v>
      </c>
      <c r="C39" s="37"/>
      <c r="D39" s="37"/>
      <c r="E39" s="37"/>
      <c r="F39" s="37"/>
      <c r="G39" s="37"/>
      <c r="H39" s="74">
        <f>'Corp Tax Calcs'!$D$19</f>
        <v>0</v>
      </c>
      <c r="I39" s="137"/>
      <c r="J39" s="339" t="s">
        <v>342</v>
      </c>
    </row>
    <row r="40" spans="2:13" ht="13.5" thickBot="1">
      <c r="B40" s="37" t="s">
        <v>151</v>
      </c>
      <c r="C40" s="37"/>
      <c r="D40" s="37"/>
      <c r="E40" s="37"/>
      <c r="F40" s="37"/>
      <c r="G40" s="37"/>
      <c r="H40" s="93">
        <f>H38-H39</f>
        <v>0</v>
      </c>
      <c r="J40" s="338" t="s">
        <v>94</v>
      </c>
      <c r="K40" s="32"/>
      <c r="L40" s="32"/>
      <c r="M40" s="32"/>
    </row>
    <row r="41" spans="10:13" ht="12.75">
      <c r="J41" s="32"/>
      <c r="M41" s="32"/>
    </row>
    <row r="42" spans="2:11" ht="12.75">
      <c r="B42" s="74" t="s">
        <v>44</v>
      </c>
      <c r="C42" s="85"/>
      <c r="D42" s="85"/>
      <c r="E42" s="85"/>
      <c r="F42" s="74" t="s">
        <v>101</v>
      </c>
      <c r="G42">
        <f>'Set Up'!$B$19</f>
        <v>2</v>
      </c>
      <c r="H42" s="74">
        <f>'Set Up'!$B$14-G42</f>
        <v>-2</v>
      </c>
      <c r="I42" s="47"/>
      <c r="J42" s="338" t="s">
        <v>343</v>
      </c>
      <c r="K42" s="207" t="s">
        <v>324</v>
      </c>
    </row>
    <row r="43" spans="2:10" ht="12.75">
      <c r="B43" s="74" t="s">
        <v>100</v>
      </c>
      <c r="C43" s="85"/>
      <c r="D43" s="85"/>
      <c r="E43" s="85"/>
      <c r="F43" s="85"/>
      <c r="G43" s="85"/>
      <c r="H43" s="74">
        <f>H40</f>
        <v>0</v>
      </c>
      <c r="I43" s="137"/>
      <c r="J43" s="340" t="s">
        <v>344</v>
      </c>
    </row>
    <row r="44" spans="2:10" ht="12.75">
      <c r="B44" s="74" t="s">
        <v>263</v>
      </c>
      <c r="C44" s="74"/>
      <c r="D44" s="74"/>
      <c r="E44" s="85"/>
      <c r="F44" s="74"/>
      <c r="G44" s="85"/>
      <c r="H44" s="87">
        <f>'P&amp;L_Forecast'!$O$33*-1</f>
        <v>0</v>
      </c>
      <c r="I44" s="47"/>
      <c r="J44" s="340" t="s">
        <v>345</v>
      </c>
    </row>
    <row r="45" spans="2:14" ht="13.5" thickBot="1">
      <c r="B45" s="74" t="s">
        <v>74</v>
      </c>
      <c r="C45" s="74"/>
      <c r="D45" s="74"/>
      <c r="E45" s="85"/>
      <c r="F45" s="74"/>
      <c r="G45" s="85"/>
      <c r="H45" s="75">
        <f>SUM(H42:H44)</f>
        <v>-2</v>
      </c>
      <c r="I45" s="47"/>
      <c r="J45" s="338" t="s">
        <v>370</v>
      </c>
      <c r="K45" s="207" t="s">
        <v>346</v>
      </c>
      <c r="L45" s="237">
        <f>(H43+H44)</f>
        <v>0</v>
      </c>
      <c r="M45" s="338" t="s">
        <v>347</v>
      </c>
      <c r="N45" s="207" t="s">
        <v>379</v>
      </c>
    </row>
    <row r="47" spans="2:6" ht="12.75">
      <c r="B47" s="292" t="s">
        <v>92</v>
      </c>
      <c r="C47" s="74"/>
      <c r="D47" s="74"/>
      <c r="E47" s="74"/>
      <c r="F47" s="74"/>
    </row>
    <row r="48" spans="2:6" ht="12.75">
      <c r="B48" s="292" t="s">
        <v>239</v>
      </c>
      <c r="C48" s="74"/>
      <c r="D48" s="74"/>
      <c r="E48" s="74"/>
      <c r="F48" s="74"/>
    </row>
    <row r="49" spans="2:6" ht="12.75">
      <c r="B49" s="292" t="s">
        <v>236</v>
      </c>
      <c r="C49" s="74"/>
      <c r="D49" s="74"/>
      <c r="E49" s="74"/>
      <c r="F49" s="74"/>
    </row>
    <row r="50" ht="12.75">
      <c r="B50" s="262" t="s">
        <v>95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P46"/>
  <sheetViews>
    <sheetView workbookViewId="0" topLeftCell="A1">
      <selection activeCell="P9" sqref="P9"/>
    </sheetView>
  </sheetViews>
  <sheetFormatPr defaultColWidth="9.00390625" defaultRowHeight="12.75"/>
  <cols>
    <col min="1" max="1" width="37.25390625" style="9" customWidth="1"/>
    <col min="2" max="2" width="8.375" style="9" customWidth="1"/>
    <col min="3" max="3" width="8.75390625" style="9" customWidth="1"/>
    <col min="4" max="4" width="8.375" style="9" customWidth="1"/>
    <col min="5" max="5" width="8.50390625" style="9" customWidth="1"/>
    <col min="6" max="7" width="8.00390625" style="9" customWidth="1"/>
    <col min="8" max="8" width="8.625" style="9" customWidth="1"/>
    <col min="9" max="14" width="8.00390625" style="9" customWidth="1"/>
    <col min="15" max="15" width="6.75390625" style="9" customWidth="1"/>
    <col min="16" max="16384" width="8.00390625" style="9" customWidth="1"/>
  </cols>
  <sheetData>
    <row r="1" spans="1:9" ht="15">
      <c r="A1" s="81" t="s">
        <v>118</v>
      </c>
      <c r="B1" s="23"/>
      <c r="C1" s="23"/>
      <c r="D1" s="23"/>
      <c r="E1" s="23"/>
      <c r="F1" s="23"/>
      <c r="G1" s="82"/>
      <c r="H1" s="82"/>
      <c r="I1" s="82"/>
    </row>
    <row r="2" spans="1:9" ht="12.75">
      <c r="A2" s="56" t="s">
        <v>32</v>
      </c>
      <c r="C2" s="9">
        <v>0.18</v>
      </c>
      <c r="E2" s="23"/>
      <c r="F2" s="23"/>
      <c r="G2" s="23"/>
      <c r="H2" s="248"/>
      <c r="I2" s="11"/>
    </row>
    <row r="3" spans="1:15" s="317" customFormat="1" ht="12.75">
      <c r="A3" s="312" t="s">
        <v>49</v>
      </c>
      <c r="B3" s="313"/>
      <c r="C3" s="314" t="s">
        <v>418</v>
      </c>
      <c r="D3" s="314"/>
      <c r="E3" s="314"/>
      <c r="F3" s="314"/>
      <c r="G3" s="314"/>
      <c r="H3" s="314"/>
      <c r="I3" s="314"/>
      <c r="J3" s="315"/>
      <c r="K3" s="316"/>
      <c r="L3" s="316"/>
      <c r="M3" s="316"/>
      <c r="N3" s="316"/>
      <c r="O3" s="316"/>
    </row>
    <row r="4" spans="1:15" ht="12.75">
      <c r="A4" s="56" t="s">
        <v>30</v>
      </c>
      <c r="C4" s="53">
        <f>B41</f>
        <v>0</v>
      </c>
      <c r="D4" s="53"/>
      <c r="E4" s="53"/>
      <c r="F4" s="53"/>
      <c r="G4" s="53"/>
      <c r="H4" s="53"/>
      <c r="I4" s="53"/>
      <c r="J4" s="53"/>
      <c r="K4" s="239"/>
      <c r="L4" s="239"/>
      <c r="M4" s="239"/>
      <c r="N4" s="239"/>
      <c r="O4" s="239"/>
    </row>
    <row r="5" spans="1:15" ht="12.75">
      <c r="A5" s="56" t="s">
        <v>203</v>
      </c>
      <c r="C5" s="151">
        <v>0</v>
      </c>
      <c r="D5" s="149"/>
      <c r="E5" s="149"/>
      <c r="F5" s="149"/>
      <c r="G5" s="149"/>
      <c r="H5" s="149"/>
      <c r="I5" s="149"/>
      <c r="J5" s="149"/>
      <c r="K5" s="240"/>
      <c r="L5" s="240"/>
      <c r="M5" s="240"/>
      <c r="N5" s="240"/>
      <c r="O5" s="240"/>
    </row>
    <row r="6" spans="1:15" ht="13.5" thickBot="1">
      <c r="A6" s="56" t="s">
        <v>31</v>
      </c>
      <c r="C6" s="150">
        <f>C4-C5</f>
        <v>0</v>
      </c>
      <c r="D6" s="148"/>
      <c r="E6" s="148"/>
      <c r="F6" s="148"/>
      <c r="G6" s="148"/>
      <c r="H6" s="148"/>
      <c r="I6" s="148"/>
      <c r="J6" s="148"/>
      <c r="K6" s="245"/>
      <c r="L6" s="245"/>
      <c r="M6" s="245"/>
      <c r="N6" s="245"/>
      <c r="O6" s="245"/>
    </row>
    <row r="7" spans="3:10" ht="12.75">
      <c r="C7" s="53"/>
      <c r="D7" s="152"/>
      <c r="E7" s="151"/>
      <c r="F7" s="151"/>
      <c r="G7" s="152"/>
      <c r="H7" s="152"/>
      <c r="I7" s="153"/>
      <c r="J7" s="52"/>
    </row>
    <row r="8" spans="1:9" ht="12.75">
      <c r="A8" s="10" t="s">
        <v>91</v>
      </c>
      <c r="B8" s="23"/>
      <c r="C8" s="10" t="s">
        <v>398</v>
      </c>
      <c r="E8" s="290" t="s">
        <v>382</v>
      </c>
      <c r="F8" s="289"/>
      <c r="H8" s="43" t="s">
        <v>190</v>
      </c>
      <c r="I8" s="43" t="s">
        <v>199</v>
      </c>
    </row>
    <row r="9" spans="1:9" ht="14.25">
      <c r="A9" s="155" t="s">
        <v>266</v>
      </c>
      <c r="B9" s="43"/>
      <c r="C9" s="157">
        <f>O6</f>
        <v>0</v>
      </c>
      <c r="E9" s="23"/>
      <c r="G9" s="82"/>
      <c r="H9" s="23"/>
      <c r="I9" s="43" t="s">
        <v>90</v>
      </c>
    </row>
    <row r="10" spans="1:9" ht="14.25">
      <c r="A10" s="23" t="s">
        <v>381</v>
      </c>
      <c r="B10" s="23"/>
      <c r="C10" s="230">
        <v>0</v>
      </c>
      <c r="E10" s="254"/>
      <c r="F10" s="23"/>
      <c r="G10" s="82"/>
      <c r="I10" s="23" t="s">
        <v>234</v>
      </c>
    </row>
    <row r="11" spans="1:9" ht="14.25">
      <c r="A11" s="154" t="s">
        <v>255</v>
      </c>
      <c r="B11" s="23"/>
      <c r="C11" s="244">
        <f>C9-C10</f>
        <v>0</v>
      </c>
      <c r="E11" s="23"/>
      <c r="F11" s="23"/>
      <c r="G11" s="82"/>
      <c r="H11" s="23"/>
      <c r="I11" s="43" t="s">
        <v>233</v>
      </c>
    </row>
    <row r="12" spans="1:9" ht="14.25">
      <c r="A12" s="23" t="s">
        <v>243</v>
      </c>
      <c r="B12" s="23"/>
      <c r="C12" s="9">
        <v>0</v>
      </c>
      <c r="E12" s="246"/>
      <c r="F12" s="295" t="s">
        <v>333</v>
      </c>
      <c r="G12" s="82"/>
      <c r="H12" s="23"/>
      <c r="I12" s="43" t="s">
        <v>233</v>
      </c>
    </row>
    <row r="13" spans="1:9" ht="14.25">
      <c r="A13" s="43" t="s">
        <v>186</v>
      </c>
      <c r="B13" s="43"/>
      <c r="C13" s="46"/>
      <c r="E13" s="140"/>
      <c r="F13" s="56"/>
      <c r="G13" s="82"/>
      <c r="H13" s="23"/>
      <c r="I13" s="43" t="s">
        <v>71</v>
      </c>
    </row>
    <row r="14" spans="1:9" ht="14.25">
      <c r="A14" s="43" t="s">
        <v>188</v>
      </c>
      <c r="B14" s="43"/>
      <c r="C14" s="45"/>
      <c r="E14" s="246">
        <v>0</v>
      </c>
      <c r="F14" s="333" t="s">
        <v>334</v>
      </c>
      <c r="G14" s="83"/>
      <c r="H14" s="23"/>
      <c r="I14" s="43" t="s">
        <v>185</v>
      </c>
    </row>
    <row r="15" spans="1:9" ht="14.25">
      <c r="A15" s="43" t="s">
        <v>202</v>
      </c>
      <c r="B15" s="43"/>
      <c r="C15" s="47">
        <f>((C9*M2)*-1)*151/365</f>
        <v>0</v>
      </c>
      <c r="E15" s="46">
        <f>(C15+C16)*-1</f>
        <v>0</v>
      </c>
      <c r="F15" s="334" t="s">
        <v>332</v>
      </c>
      <c r="G15" s="83"/>
      <c r="H15" s="23"/>
      <c r="I15" s="43" t="s">
        <v>187</v>
      </c>
    </row>
    <row r="16" spans="1:9" ht="14.25">
      <c r="A16" s="23" t="s">
        <v>73</v>
      </c>
      <c r="B16" s="23"/>
      <c r="C16" s="47">
        <f>((C9*M2)*-1)*214/365</f>
        <v>0</v>
      </c>
      <c r="E16" s="46"/>
      <c r="F16" s="335"/>
      <c r="G16" s="83"/>
      <c r="H16" s="82"/>
      <c r="I16" s="247" t="s">
        <v>387</v>
      </c>
    </row>
    <row r="17" spans="1:9" ht="15" thickBot="1">
      <c r="A17" s="155" t="s">
        <v>189</v>
      </c>
      <c r="B17" s="43"/>
      <c r="C17" s="88">
        <f>C11+C15+C16</f>
        <v>0</v>
      </c>
      <c r="E17" s="257">
        <f>SUM(E12:E16)</f>
        <v>0</v>
      </c>
      <c r="F17" s="334" t="s">
        <v>326</v>
      </c>
      <c r="G17" s="83"/>
      <c r="H17" s="82"/>
      <c r="I17" s="247" t="s">
        <v>388</v>
      </c>
    </row>
    <row r="18" spans="1:9" ht="14.25">
      <c r="A18" s="155"/>
      <c r="B18" s="43"/>
      <c r="C18" s="227"/>
      <c r="D18" s="228"/>
      <c r="E18" s="43"/>
      <c r="F18" s="43"/>
      <c r="G18" s="83"/>
      <c r="H18" s="82"/>
      <c r="I18" s="247" t="s">
        <v>389</v>
      </c>
    </row>
    <row r="19" spans="1:9" ht="14.25">
      <c r="A19" s="229" t="s">
        <v>318</v>
      </c>
      <c r="B19" s="43"/>
      <c r="C19" s="49"/>
      <c r="D19" s="23"/>
      <c r="G19" s="83"/>
      <c r="H19" s="82"/>
      <c r="I19" s="248" t="s">
        <v>390</v>
      </c>
    </row>
    <row r="20" spans="1:3" s="10" customFormat="1" ht="12.75">
      <c r="A20" s="10" t="str">
        <f>'Capital Assets'!A21</f>
        <v>Year 2018/19 Capital Purchases</v>
      </c>
      <c r="B20" s="10" t="str">
        <f>'Capital Assets'!B21</f>
        <v>Additions</v>
      </c>
      <c r="C20" s="10" t="s">
        <v>418</v>
      </c>
    </row>
    <row r="21" spans="1:15" ht="12.75">
      <c r="A21" s="9">
        <f>'Capital Assets'!A22</f>
        <v>0</v>
      </c>
      <c r="B21" s="9">
        <f>'Capital Assets'!B22</f>
        <v>0</v>
      </c>
      <c r="C21" s="226">
        <f>B21*C2</f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5" ht="12.75">
      <c r="A22" s="9">
        <f>'Capital Assets'!A23</f>
        <v>0</v>
      </c>
      <c r="B22" s="9">
        <f>'Capital Assets'!B23</f>
        <v>0</v>
      </c>
      <c r="C22" s="226">
        <f>B22*C2</f>
        <v>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ht="12.75">
      <c r="A23" s="9">
        <f>'Capital Assets'!A24</f>
        <v>0</v>
      </c>
      <c r="B23" s="9">
        <f>'Capital Assets'!B24</f>
        <v>0</v>
      </c>
      <c r="C23" s="226">
        <f>B23*C2</f>
        <v>0</v>
      </c>
      <c r="D23" s="226"/>
      <c r="E23" s="226"/>
      <c r="F23" s="226"/>
      <c r="G23" s="226"/>
      <c r="H23" s="226"/>
      <c r="I23" s="226"/>
      <c r="J23" s="268"/>
      <c r="K23" s="226"/>
      <c r="L23" s="226"/>
      <c r="M23" s="226"/>
      <c r="N23" s="226"/>
      <c r="O23" s="226"/>
    </row>
    <row r="24" spans="1:15" ht="12.75">
      <c r="A24" s="9">
        <f>'Capital Assets'!A25</f>
        <v>0</v>
      </c>
      <c r="B24" s="9">
        <f>'Capital Assets'!B25</f>
        <v>0</v>
      </c>
      <c r="C24" s="226">
        <f>B24*C2</f>
        <v>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5" ht="12.75">
      <c r="A25" s="9">
        <f>'Capital Assets'!A26</f>
        <v>0</v>
      </c>
      <c r="B25" s="9">
        <f>'Capital Assets'!B26</f>
        <v>0</v>
      </c>
      <c r="C25" s="226">
        <f>B25*C2</f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1:16" ht="12.75">
      <c r="A26" s="9">
        <f>'Capital Assets'!A27</f>
        <v>0</v>
      </c>
      <c r="B26" s="9">
        <f>'Capital Assets'!B27</f>
        <v>0</v>
      </c>
      <c r="C26" s="226">
        <f>B26*C2</f>
        <v>0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56"/>
    </row>
    <row r="27" spans="1:16" ht="12.75">
      <c r="A27" s="9">
        <f>'Capital Assets'!A28</f>
        <v>0</v>
      </c>
      <c r="B27" s="9">
        <f>'Capital Assets'!B28</f>
        <v>0</v>
      </c>
      <c r="C27" s="226">
        <f>B27*C2</f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56"/>
    </row>
    <row r="28" spans="1:15" ht="12.75">
      <c r="A28" s="9">
        <f>'Capital Assets'!A29</f>
        <v>0</v>
      </c>
      <c r="B28" s="9">
        <f>'Capital Assets'!B29</f>
        <v>0</v>
      </c>
      <c r="C28" s="226">
        <f>B28*C2</f>
        <v>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1:15" ht="12.75">
      <c r="A29" s="9">
        <f>'Capital Assets'!A30</f>
        <v>0</v>
      </c>
      <c r="B29" s="9">
        <f>'Capital Assets'!B30</f>
        <v>0</v>
      </c>
      <c r="C29" s="226">
        <f>B29*C2</f>
        <v>0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1:16" ht="12.75">
      <c r="A30" s="9">
        <f>'Capital Assets'!A31</f>
        <v>0</v>
      </c>
      <c r="B30" s="9">
        <f>'Capital Assets'!B31</f>
        <v>0</v>
      </c>
      <c r="C30" s="226">
        <f>B30*C2</f>
        <v>0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56"/>
    </row>
    <row r="31" spans="1:16" ht="12.75">
      <c r="A31" s="9">
        <f>'Capital Assets'!A32</f>
        <v>0</v>
      </c>
      <c r="B31" s="9">
        <f>'Capital Assets'!B32</f>
        <v>0</v>
      </c>
      <c r="C31" s="226">
        <f>B31*C2</f>
        <v>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56"/>
    </row>
    <row r="32" spans="1:15" ht="12.75">
      <c r="A32" s="9">
        <f>'Capital Assets'!A33</f>
        <v>0</v>
      </c>
      <c r="B32" s="9">
        <f>'Capital Assets'!B33</f>
        <v>0</v>
      </c>
      <c r="C32" s="226">
        <f>B32*C2</f>
        <v>0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ht="12.75">
      <c r="A33" s="9">
        <f>'Capital Assets'!A34</f>
        <v>0</v>
      </c>
      <c r="B33" s="9">
        <f>'Capital Assets'!B34</f>
        <v>0</v>
      </c>
      <c r="C33" s="226">
        <f>B33*C2</f>
        <v>0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1:15" ht="12.75">
      <c r="A34" s="9">
        <f>'Capital Assets'!A35</f>
        <v>0</v>
      </c>
      <c r="B34" s="9">
        <f>'Capital Assets'!B35</f>
        <v>0</v>
      </c>
      <c r="C34" s="226">
        <f>B34*C2</f>
        <v>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2.75">
      <c r="A35" s="9">
        <f>'Capital Assets'!A36</f>
        <v>0</v>
      </c>
      <c r="B35" s="9">
        <f>'Capital Assets'!B36</f>
        <v>0</v>
      </c>
      <c r="C35" s="226">
        <f>B35*C2</f>
        <v>0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2.75">
      <c r="A36" s="9">
        <f>'Capital Assets'!A37</f>
        <v>0</v>
      </c>
      <c r="B36" s="9">
        <f>'Capital Assets'!B37</f>
        <v>0</v>
      </c>
      <c r="C36" s="226">
        <f>B36*C2</f>
        <v>0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12.75">
      <c r="A37" s="9">
        <f>'Capital Assets'!A38</f>
        <v>0</v>
      </c>
      <c r="B37" s="9">
        <f>'Capital Assets'!B38</f>
        <v>0</v>
      </c>
      <c r="C37" s="226">
        <f>B37*C2</f>
        <v>0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1:16" ht="12.75">
      <c r="A38" s="419">
        <f>'Capital Assets'!A39</f>
        <v>0</v>
      </c>
      <c r="B38" s="9">
        <f>'Capital Assets'!B39</f>
        <v>0</v>
      </c>
      <c r="C38" s="226">
        <f>B38*C2</f>
        <v>0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56"/>
    </row>
    <row r="39" spans="1:15" ht="12.75">
      <c r="A39" s="9">
        <f>'Capital Assets'!A40</f>
        <v>0</v>
      </c>
      <c r="B39" s="9">
        <f>'Capital Assets'!B40</f>
        <v>0</v>
      </c>
      <c r="C39" s="226">
        <f>B39*C2</f>
        <v>0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</row>
    <row r="41" spans="1:16" s="10" customFormat="1" ht="12.75">
      <c r="A41" s="10" t="s">
        <v>374</v>
      </c>
      <c r="B41" s="236">
        <f>'Capital Assets'!B42</f>
        <v>0</v>
      </c>
      <c r="C41" s="236">
        <f>SUM(C21:C39)</f>
        <v>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</row>
    <row r="42" ht="12.75">
      <c r="J42" s="56"/>
    </row>
    <row r="43" ht="12.75">
      <c r="J43" s="56"/>
    </row>
    <row r="44" spans="1:10" ht="12.75">
      <c r="A44" s="295" t="s">
        <v>225</v>
      </c>
      <c r="J44" s="56"/>
    </row>
    <row r="45" ht="12.75">
      <c r="A45" s="302" t="s">
        <v>320</v>
      </c>
    </row>
    <row r="46" ht="12.75">
      <c r="A46" s="262" t="s">
        <v>95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Cotty</dc:creator>
  <cp:keywords/>
  <dc:description/>
  <cp:lastModifiedBy>Max Cottrell</cp:lastModifiedBy>
  <cp:lastPrinted>2016-08-02T11:57:54Z</cp:lastPrinted>
  <dcterms:created xsi:type="dcterms:W3CDTF">2007-08-13T15:00:13Z</dcterms:created>
  <dcterms:modified xsi:type="dcterms:W3CDTF">2018-11-11T23:02:09Z</dcterms:modified>
  <cp:category/>
  <cp:version/>
  <cp:contentType/>
  <cp:contentStatus/>
</cp:coreProperties>
</file>